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41" i="1" l="1"/>
  <c r="D41" i="1" s="1"/>
  <c r="E37" i="1"/>
  <c r="B41" i="1"/>
  <c r="H75" i="1" l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75" i="1"/>
  <c r="L48" i="1"/>
  <c r="L49" i="1" s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C63" i="1" l="1"/>
  <c r="D63" i="1" s="1"/>
  <c r="F63" i="1" s="1"/>
  <c r="G63" i="1" s="1"/>
  <c r="C62" i="1"/>
  <c r="D62" i="1" s="1"/>
  <c r="F62" i="1" s="1"/>
  <c r="G62" i="1" s="1"/>
  <c r="C61" i="1"/>
  <c r="D61" i="1" s="1"/>
  <c r="F61" i="1" s="1"/>
  <c r="G61" i="1" s="1"/>
  <c r="C60" i="1"/>
  <c r="D60" i="1" s="1"/>
  <c r="F60" i="1" s="1"/>
  <c r="G60" i="1" s="1"/>
  <c r="C59" i="1"/>
  <c r="D59" i="1" s="1"/>
  <c r="F59" i="1" s="1"/>
  <c r="G59" i="1" s="1"/>
  <c r="C58" i="1"/>
  <c r="D58" i="1" s="1"/>
  <c r="F58" i="1" s="1"/>
  <c r="G58" i="1" s="1"/>
  <c r="C57" i="1"/>
  <c r="D57" i="1" s="1"/>
  <c r="F57" i="1" s="1"/>
  <c r="G57" i="1" s="1"/>
  <c r="C56" i="1"/>
  <c r="D56" i="1" s="1"/>
  <c r="F56" i="1" s="1"/>
  <c r="G56" i="1" s="1"/>
  <c r="C55" i="1"/>
  <c r="D55" i="1" s="1"/>
  <c r="F55" i="1" s="1"/>
  <c r="G55" i="1" s="1"/>
  <c r="C54" i="1"/>
  <c r="D54" i="1" s="1"/>
  <c r="F54" i="1" s="1"/>
  <c r="G54" i="1" s="1"/>
  <c r="C53" i="1"/>
  <c r="D53" i="1" s="1"/>
  <c r="F53" i="1" s="1"/>
  <c r="G53" i="1" s="1"/>
  <c r="C52" i="1"/>
  <c r="D52" i="1" s="1"/>
  <c r="F52" i="1" s="1"/>
  <c r="G52" i="1" s="1"/>
  <c r="C51" i="1"/>
  <c r="D51" i="1" s="1"/>
  <c r="F51" i="1" s="1"/>
  <c r="G51" i="1" s="1"/>
  <c r="C50" i="1"/>
  <c r="D50" i="1" s="1"/>
  <c r="F50" i="1" s="1"/>
  <c r="G50" i="1" s="1"/>
  <c r="C49" i="1"/>
  <c r="D49" i="1" s="1"/>
  <c r="F49" i="1" s="1"/>
  <c r="G49" i="1" s="1"/>
  <c r="I48" i="1"/>
  <c r="H48" i="1"/>
  <c r="H49" i="1" s="1"/>
  <c r="D48" i="1"/>
  <c r="F48" i="1" s="1"/>
  <c r="G48" i="1" s="1"/>
  <c r="C48" i="1"/>
  <c r="C47" i="1"/>
  <c r="D47" i="1" s="1"/>
  <c r="F136" i="1"/>
  <c r="G136" i="1" s="1"/>
  <c r="F135" i="1"/>
  <c r="G135" i="1" s="1"/>
  <c r="F134" i="1"/>
  <c r="G134" i="1" s="1"/>
  <c r="F133" i="1"/>
  <c r="G133" i="1" s="1"/>
  <c r="F132" i="1"/>
  <c r="G132" i="1" s="1"/>
  <c r="F131" i="1"/>
  <c r="G131" i="1" s="1"/>
  <c r="F130" i="1"/>
  <c r="G130" i="1" s="1"/>
  <c r="F129" i="1"/>
  <c r="G129" i="1" s="1"/>
  <c r="F128" i="1"/>
  <c r="G128" i="1" s="1"/>
  <c r="F127" i="1"/>
  <c r="G127" i="1" s="1"/>
  <c r="F126" i="1"/>
  <c r="G126" i="1" s="1"/>
  <c r="F125" i="1"/>
  <c r="G125" i="1" s="1"/>
  <c r="F124" i="1"/>
  <c r="G124" i="1" s="1"/>
  <c r="F123" i="1"/>
  <c r="G123" i="1" s="1"/>
  <c r="F122" i="1"/>
  <c r="G122" i="1" s="1"/>
  <c r="F121" i="1"/>
  <c r="G121" i="1" s="1"/>
  <c r="D121" i="1"/>
  <c r="F120" i="1"/>
  <c r="G120" i="1" s="1"/>
  <c r="F41" i="1"/>
  <c r="E41" i="1"/>
  <c r="G41" i="1"/>
  <c r="E19" i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D19" i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C19" i="1"/>
  <c r="C20" i="1" s="1"/>
  <c r="C21" i="1" s="1"/>
  <c r="F18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P76" i="1"/>
  <c r="P77" i="1" s="1"/>
  <c r="P78" i="1" s="1"/>
  <c r="P79" i="1" s="1"/>
  <c r="P80" i="1" s="1"/>
  <c r="P81" i="1" s="1"/>
  <c r="C76" i="1"/>
  <c r="C75" i="1"/>
  <c r="G18" i="1" l="1"/>
  <c r="C120" i="1"/>
  <c r="E120" i="1" s="1"/>
  <c r="I49" i="1"/>
  <c r="H76" i="1"/>
  <c r="H41" i="1"/>
  <c r="L41" i="1" s="1"/>
  <c r="F47" i="1"/>
  <c r="G47" i="1" s="1"/>
  <c r="J47" i="1"/>
  <c r="M47" i="1" s="1"/>
  <c r="J48" i="1"/>
  <c r="M48" i="1" s="1"/>
  <c r="H50" i="1"/>
  <c r="D122" i="1"/>
  <c r="C22" i="1"/>
  <c r="F21" i="1"/>
  <c r="C123" i="1" s="1"/>
  <c r="F19" i="1"/>
  <c r="F20" i="1"/>
  <c r="C122" i="1" s="1"/>
  <c r="R89" i="1"/>
  <c r="D89" i="1"/>
  <c r="R83" i="1"/>
  <c r="D83" i="1"/>
  <c r="R75" i="1"/>
  <c r="D75" i="1"/>
  <c r="R91" i="1"/>
  <c r="D91" i="1"/>
  <c r="R77" i="1"/>
  <c r="D77" i="1"/>
  <c r="P82" i="1"/>
  <c r="R84" i="1"/>
  <c r="D84" i="1"/>
  <c r="R85" i="1"/>
  <c r="D85" i="1"/>
  <c r="R90" i="1"/>
  <c r="D90" i="1"/>
  <c r="R79" i="1"/>
  <c r="D79" i="1"/>
  <c r="R88" i="1"/>
  <c r="D88" i="1"/>
  <c r="R76" i="1"/>
  <c r="D76" i="1"/>
  <c r="R78" i="1"/>
  <c r="D78" i="1"/>
  <c r="R81" i="1"/>
  <c r="D81" i="1"/>
  <c r="R86" i="1"/>
  <c r="D86" i="1"/>
  <c r="R87" i="1"/>
  <c r="D87" i="1"/>
  <c r="R80" i="1"/>
  <c r="D80" i="1"/>
  <c r="R82" i="1"/>
  <c r="D82" i="1"/>
  <c r="G19" i="1" l="1"/>
  <c r="C121" i="1"/>
  <c r="E121" i="1" s="1"/>
  <c r="K47" i="1"/>
  <c r="N47" i="1" s="1"/>
  <c r="L75" i="1"/>
  <c r="I50" i="1"/>
  <c r="H77" i="1"/>
  <c r="J49" i="1"/>
  <c r="M49" i="1" s="1"/>
  <c r="H51" i="1"/>
  <c r="D123" i="1"/>
  <c r="E122" i="1"/>
  <c r="G21" i="1"/>
  <c r="G20" i="1"/>
  <c r="F22" i="1"/>
  <c r="C23" i="1"/>
  <c r="F80" i="1"/>
  <c r="J80" i="1"/>
  <c r="J88" i="1"/>
  <c r="F88" i="1"/>
  <c r="J86" i="1"/>
  <c r="F86" i="1"/>
  <c r="J78" i="1"/>
  <c r="F78" i="1"/>
  <c r="J85" i="1"/>
  <c r="F85" i="1"/>
  <c r="J91" i="1"/>
  <c r="F91" i="1"/>
  <c r="J83" i="1"/>
  <c r="F83" i="1"/>
  <c r="J82" i="1"/>
  <c r="F82" i="1"/>
  <c r="J79" i="1"/>
  <c r="F79" i="1"/>
  <c r="J90" i="1"/>
  <c r="F90" i="1"/>
  <c r="P83" i="1"/>
  <c r="J89" i="1"/>
  <c r="F89" i="1"/>
  <c r="J87" i="1"/>
  <c r="F87" i="1"/>
  <c r="J81" i="1"/>
  <c r="F81" i="1"/>
  <c r="J76" i="1"/>
  <c r="F76" i="1"/>
  <c r="J84" i="1"/>
  <c r="F84" i="1"/>
  <c r="J77" i="1"/>
  <c r="F77" i="1"/>
  <c r="F75" i="1"/>
  <c r="J75" i="1"/>
  <c r="G22" i="1" l="1"/>
  <c r="C124" i="1"/>
  <c r="L77" i="1"/>
  <c r="K49" i="1"/>
  <c r="N49" i="1" s="1"/>
  <c r="K48" i="1"/>
  <c r="N48" i="1" s="1"/>
  <c r="L76" i="1"/>
  <c r="L78" i="1"/>
  <c r="K50" i="1"/>
  <c r="I51" i="1"/>
  <c r="H78" i="1"/>
  <c r="J50" i="1"/>
  <c r="M50" i="1" s="1"/>
  <c r="N50" i="1" s="1"/>
  <c r="H52" i="1"/>
  <c r="J51" i="1"/>
  <c r="M51" i="1" s="1"/>
  <c r="E123" i="1"/>
  <c r="D124" i="1"/>
  <c r="F23" i="1"/>
  <c r="C24" i="1"/>
  <c r="I77" i="1"/>
  <c r="K77" i="1" s="1"/>
  <c r="M77" i="1" s="1"/>
  <c r="N77" i="1" s="1"/>
  <c r="G77" i="1"/>
  <c r="G84" i="1"/>
  <c r="G81" i="1"/>
  <c r="P84" i="1"/>
  <c r="G79" i="1"/>
  <c r="G82" i="1"/>
  <c r="G91" i="1"/>
  <c r="I78" i="1"/>
  <c r="K78" i="1" s="1"/>
  <c r="M78" i="1" s="1"/>
  <c r="N78" i="1" s="1"/>
  <c r="G78" i="1"/>
  <c r="G88" i="1"/>
  <c r="G75" i="1"/>
  <c r="I75" i="1"/>
  <c r="K75" i="1" s="1"/>
  <c r="I76" i="1"/>
  <c r="K76" i="1" s="1"/>
  <c r="M76" i="1" s="1"/>
  <c r="G76" i="1"/>
  <c r="G87" i="1"/>
  <c r="G89" i="1"/>
  <c r="G90" i="1"/>
  <c r="G83" i="1"/>
  <c r="G85" i="1"/>
  <c r="G86" i="1"/>
  <c r="G80" i="1"/>
  <c r="G23" i="1" l="1"/>
  <c r="C125" i="1"/>
  <c r="L79" i="1"/>
  <c r="K51" i="1"/>
  <c r="N51" i="1" s="1"/>
  <c r="I52" i="1"/>
  <c r="J52" i="1" s="1"/>
  <c r="M52" i="1" s="1"/>
  <c r="H79" i="1"/>
  <c r="I79" i="1" s="1"/>
  <c r="K79" i="1" s="1"/>
  <c r="H53" i="1"/>
  <c r="E124" i="1"/>
  <c r="D125" i="1"/>
  <c r="C25" i="1"/>
  <c r="F24" i="1"/>
  <c r="N76" i="1"/>
  <c r="P85" i="1"/>
  <c r="G24" i="1" l="1"/>
  <c r="C126" i="1"/>
  <c r="M79" i="1"/>
  <c r="N79" i="1" s="1"/>
  <c r="N52" i="1"/>
  <c r="K52" i="1"/>
  <c r="L80" i="1"/>
  <c r="I53" i="1"/>
  <c r="J53" i="1" s="1"/>
  <c r="M53" i="1" s="1"/>
  <c r="H80" i="1"/>
  <c r="I80" i="1" s="1"/>
  <c r="K80" i="1" s="1"/>
  <c r="M80" i="1" s="1"/>
  <c r="H54" i="1"/>
  <c r="E125" i="1"/>
  <c r="D126" i="1"/>
  <c r="F25" i="1"/>
  <c r="C26" i="1"/>
  <c r="P86" i="1"/>
  <c r="G25" i="1" l="1"/>
  <c r="C127" i="1"/>
  <c r="L81" i="1"/>
  <c r="K53" i="1"/>
  <c r="N53" i="1" s="1"/>
  <c r="I54" i="1"/>
  <c r="J54" i="1" s="1"/>
  <c r="M54" i="1" s="1"/>
  <c r="H81" i="1"/>
  <c r="I81" i="1" s="1"/>
  <c r="K81" i="1" s="1"/>
  <c r="M81" i="1" s="1"/>
  <c r="N81" i="1" s="1"/>
  <c r="N80" i="1"/>
  <c r="H55" i="1"/>
  <c r="E126" i="1"/>
  <c r="D127" i="1"/>
  <c r="F26" i="1"/>
  <c r="C27" i="1"/>
  <c r="P87" i="1"/>
  <c r="K54" i="1" l="1"/>
  <c r="L82" i="1"/>
  <c r="G26" i="1"/>
  <c r="C128" i="1"/>
  <c r="N54" i="1"/>
  <c r="I55" i="1"/>
  <c r="J55" i="1" s="1"/>
  <c r="M55" i="1" s="1"/>
  <c r="H82" i="1"/>
  <c r="I82" i="1" s="1"/>
  <c r="K82" i="1" s="1"/>
  <c r="M82" i="1" s="1"/>
  <c r="N82" i="1" s="1"/>
  <c r="H56" i="1"/>
  <c r="E127" i="1"/>
  <c r="D128" i="1"/>
  <c r="F27" i="1"/>
  <c r="C28" i="1"/>
  <c r="P88" i="1"/>
  <c r="G27" i="1" l="1"/>
  <c r="C129" i="1"/>
  <c r="K55" i="1"/>
  <c r="N55" i="1" s="1"/>
  <c r="L83" i="1"/>
  <c r="I56" i="1"/>
  <c r="J56" i="1" s="1"/>
  <c r="M56" i="1" s="1"/>
  <c r="H83" i="1"/>
  <c r="I83" i="1" s="1"/>
  <c r="K83" i="1" s="1"/>
  <c r="M83" i="1" s="1"/>
  <c r="N83" i="1" s="1"/>
  <c r="H57" i="1"/>
  <c r="E128" i="1"/>
  <c r="D129" i="1"/>
  <c r="C29" i="1"/>
  <c r="F28" i="1"/>
  <c r="P89" i="1"/>
  <c r="G28" i="1" l="1"/>
  <c r="C130" i="1"/>
  <c r="N56" i="1"/>
  <c r="K56" i="1"/>
  <c r="L84" i="1"/>
  <c r="I57" i="1"/>
  <c r="J57" i="1" s="1"/>
  <c r="M57" i="1" s="1"/>
  <c r="H84" i="1"/>
  <c r="I84" i="1" s="1"/>
  <c r="K84" i="1" s="1"/>
  <c r="H58" i="1"/>
  <c r="E129" i="1"/>
  <c r="D130" i="1"/>
  <c r="C30" i="1"/>
  <c r="F29" i="1"/>
  <c r="P90" i="1"/>
  <c r="L85" i="1" l="1"/>
  <c r="K57" i="1"/>
  <c r="G29" i="1"/>
  <c r="C131" i="1"/>
  <c r="M84" i="1"/>
  <c r="N84" i="1" s="1"/>
  <c r="N57" i="1"/>
  <c r="I58" i="1"/>
  <c r="J58" i="1" s="1"/>
  <c r="M58" i="1" s="1"/>
  <c r="H85" i="1"/>
  <c r="I85" i="1" s="1"/>
  <c r="K85" i="1" s="1"/>
  <c r="H59" i="1"/>
  <c r="E130" i="1"/>
  <c r="D131" i="1"/>
  <c r="F30" i="1"/>
  <c r="C31" i="1"/>
  <c r="P91" i="1"/>
  <c r="G30" i="1" l="1"/>
  <c r="C132" i="1"/>
  <c r="M85" i="1"/>
  <c r="N85" i="1" s="1"/>
  <c r="N58" i="1"/>
  <c r="L86" i="1"/>
  <c r="K58" i="1"/>
  <c r="I59" i="1"/>
  <c r="H86" i="1"/>
  <c r="I86" i="1" s="1"/>
  <c r="K86" i="1" s="1"/>
  <c r="H60" i="1"/>
  <c r="E131" i="1"/>
  <c r="D132" i="1"/>
  <c r="F31" i="1"/>
  <c r="C32" i="1"/>
  <c r="G31" i="1" l="1"/>
  <c r="C133" i="1"/>
  <c r="L87" i="1"/>
  <c r="K59" i="1"/>
  <c r="M86" i="1"/>
  <c r="N86" i="1" s="1"/>
  <c r="I60" i="1"/>
  <c r="H87" i="1"/>
  <c r="I87" i="1" s="1"/>
  <c r="K87" i="1" s="1"/>
  <c r="M87" i="1" s="1"/>
  <c r="N87" i="1" s="1"/>
  <c r="J59" i="1"/>
  <c r="M59" i="1" s="1"/>
  <c r="N59" i="1" s="1"/>
  <c r="H61" i="1"/>
  <c r="E132" i="1"/>
  <c r="D133" i="1"/>
  <c r="C33" i="1"/>
  <c r="F32" i="1"/>
  <c r="K60" i="1" l="1"/>
  <c r="L88" i="1"/>
  <c r="G32" i="1"/>
  <c r="C134" i="1"/>
  <c r="I61" i="1"/>
  <c r="H88" i="1"/>
  <c r="I88" i="1" s="1"/>
  <c r="K88" i="1" s="1"/>
  <c r="M88" i="1" s="1"/>
  <c r="N88" i="1" s="1"/>
  <c r="J60" i="1"/>
  <c r="M60" i="1" s="1"/>
  <c r="H62" i="1"/>
  <c r="E133" i="1"/>
  <c r="D134" i="1"/>
  <c r="C34" i="1"/>
  <c r="F34" i="1" s="1"/>
  <c r="C136" i="1" s="1"/>
  <c r="F33" i="1"/>
  <c r="G33" i="1" l="1"/>
  <c r="C135" i="1"/>
  <c r="N60" i="1"/>
  <c r="L89" i="1"/>
  <c r="K61" i="1"/>
  <c r="I62" i="1"/>
  <c r="H89" i="1"/>
  <c r="I89" i="1" s="1"/>
  <c r="K89" i="1" s="1"/>
  <c r="M89" i="1" s="1"/>
  <c r="N89" i="1" s="1"/>
  <c r="J61" i="1"/>
  <c r="M61" i="1" s="1"/>
  <c r="H63" i="1"/>
  <c r="E134" i="1"/>
  <c r="D135" i="1"/>
  <c r="G34" i="1"/>
  <c r="L91" i="1" l="1"/>
  <c r="K63" i="1"/>
  <c r="N61" i="1"/>
  <c r="K62" i="1"/>
  <c r="L90" i="1"/>
  <c r="I63" i="1"/>
  <c r="H91" i="1" s="1"/>
  <c r="I91" i="1" s="1"/>
  <c r="K91" i="1" s="1"/>
  <c r="H90" i="1"/>
  <c r="I90" i="1" s="1"/>
  <c r="K90" i="1" s="1"/>
  <c r="M90" i="1" s="1"/>
  <c r="N90" i="1" s="1"/>
  <c r="J62" i="1"/>
  <c r="M62" i="1" s="1"/>
  <c r="N62" i="1" s="1"/>
  <c r="E135" i="1"/>
  <c r="D136" i="1"/>
  <c r="E136" i="1" s="1"/>
  <c r="M91" i="1" l="1"/>
  <c r="N91" i="1" s="1"/>
  <c r="J63" i="1"/>
  <c r="M63" i="1" s="1"/>
  <c r="N63" i="1" s="1"/>
  <c r="N64" i="1" s="1"/>
  <c r="M92" i="1" l="1"/>
  <c r="N75" i="1" s="1"/>
  <c r="O75" i="1" s="1"/>
  <c r="O76" i="1" s="1"/>
  <c r="Q75" i="1" l="1"/>
  <c r="O77" i="1"/>
  <c r="Q76" i="1"/>
  <c r="O78" i="1" l="1"/>
  <c r="Q77" i="1"/>
  <c r="O79" i="1" l="1"/>
  <c r="Q78" i="1"/>
  <c r="Q79" i="1" l="1"/>
  <c r="O80" i="1"/>
  <c r="O81" i="1" l="1"/>
  <c r="Q80" i="1"/>
  <c r="O82" i="1" l="1"/>
  <c r="Q81" i="1"/>
  <c r="O83" i="1" l="1"/>
  <c r="Q82" i="1"/>
  <c r="Q83" i="1" l="1"/>
  <c r="O84" i="1"/>
  <c r="Q84" i="1" l="1"/>
  <c r="O85" i="1"/>
  <c r="Q85" i="1" l="1"/>
  <c r="O86" i="1"/>
  <c r="O87" i="1" l="1"/>
  <c r="Q86" i="1"/>
  <c r="O88" i="1" l="1"/>
  <c r="Q87" i="1"/>
  <c r="O89" i="1" l="1"/>
  <c r="Q88" i="1"/>
  <c r="O90" i="1" l="1"/>
  <c r="Q89" i="1"/>
  <c r="O91" i="1" l="1"/>
  <c r="Q91" i="1" s="1"/>
  <c r="Q90" i="1"/>
</calcChain>
</file>

<file path=xl/sharedStrings.xml><?xml version="1.0" encoding="utf-8"?>
<sst xmlns="http://schemas.openxmlformats.org/spreadsheetml/2006/main" count="84" uniqueCount="68">
  <si>
    <t>drying</t>
  </si>
  <si>
    <t>a</t>
    <phoneticPr fontId="1" type="noConversion"/>
  </si>
  <si>
    <t>b</t>
    <phoneticPr fontId="1" type="noConversion"/>
  </si>
  <si>
    <t>c</t>
    <phoneticPr fontId="1" type="noConversion"/>
  </si>
  <si>
    <t>traditional method</t>
    <phoneticPr fontId="1" type="noConversion"/>
  </si>
  <si>
    <t>ψ(cm)=3000/d(um)</t>
    <phoneticPr fontId="1" type="noConversion"/>
  </si>
  <si>
    <t>d=0.3D(颗粒直径)</t>
    <phoneticPr fontId="1" type="noConversion"/>
  </si>
  <si>
    <t>编号</t>
    <phoneticPr fontId="1" type="noConversion"/>
  </si>
  <si>
    <t>α</t>
    <phoneticPr fontId="1" type="noConversion"/>
  </si>
  <si>
    <t>狭缝直径</t>
    <phoneticPr fontId="1" type="noConversion"/>
  </si>
  <si>
    <t>狭缝直径um</t>
    <phoneticPr fontId="1" type="noConversion"/>
  </si>
  <si>
    <t>β</t>
    <phoneticPr fontId="1" type="noConversion"/>
  </si>
  <si>
    <t>fc</t>
    <phoneticPr fontId="1" type="noConversion"/>
  </si>
  <si>
    <t>fsi</t>
    <phoneticPr fontId="1" type="noConversion"/>
  </si>
  <si>
    <t>fsa</t>
    <phoneticPr fontId="1" type="noConversion"/>
  </si>
  <si>
    <t>fcln0.001</t>
    <phoneticPr fontId="1" type="noConversion"/>
  </si>
  <si>
    <t>fsiln0.026</t>
    <phoneticPr fontId="1" type="noConversion"/>
  </si>
  <si>
    <t>fsaln1.025</t>
    <phoneticPr fontId="1" type="noConversion"/>
  </si>
  <si>
    <t>dg</t>
    <phoneticPr fontId="1" type="noConversion"/>
  </si>
  <si>
    <t>code</t>
    <phoneticPr fontId="1" type="noConversion"/>
  </si>
  <si>
    <t>bulk density</t>
    <phoneticPr fontId="1" type="noConversion"/>
  </si>
  <si>
    <t>particle diameter(μm)</t>
    <phoneticPr fontId="1" type="noConversion"/>
  </si>
  <si>
    <t xml:space="preserve"> cumulative fraction</t>
    <phoneticPr fontId="1" type="noConversion"/>
  </si>
  <si>
    <t>particle density</t>
    <phoneticPr fontId="1" type="noConversion"/>
  </si>
  <si>
    <t xml:space="preserve"> porosity</t>
    <phoneticPr fontId="1" type="noConversion"/>
  </si>
  <si>
    <t xml:space="preserve">step 1 </t>
    <phoneticPr fontId="1" type="noConversion"/>
  </si>
  <si>
    <t>PSD</t>
    <phoneticPr fontId="1" type="noConversion"/>
  </si>
  <si>
    <t>Clay （%）</t>
    <phoneticPr fontId="1" type="noConversion"/>
  </si>
  <si>
    <t>Silt （%）</t>
    <phoneticPr fontId="1" type="noConversion"/>
  </si>
  <si>
    <t>Sand （%）</t>
    <phoneticPr fontId="1" type="noConversion"/>
  </si>
  <si>
    <t>Estimated SA</t>
    <phoneticPr fontId="1" type="noConversion"/>
  </si>
  <si>
    <t xml:space="preserve">step 2 </t>
    <phoneticPr fontId="1" type="noConversion"/>
  </si>
  <si>
    <t>pore diameter(m)</t>
    <phoneticPr fontId="1" type="noConversion"/>
  </si>
  <si>
    <t>pore diameter(μm)</t>
    <phoneticPr fontId="1" type="noConversion"/>
  </si>
  <si>
    <t>slit width (μm)</t>
    <phoneticPr fontId="1" type="noConversion"/>
  </si>
  <si>
    <t>mass fraction</t>
    <phoneticPr fontId="1" type="noConversion"/>
  </si>
  <si>
    <t>bulk density(kg/m3)</t>
    <phoneticPr fontId="1" type="noConversion"/>
  </si>
  <si>
    <t>SAi (m2/g)</t>
    <phoneticPr fontId="1" type="noConversion"/>
  </si>
  <si>
    <t>SA(m2/g)</t>
    <phoneticPr fontId="1" type="noConversion"/>
  </si>
  <si>
    <t>SAi(m3/m3)</t>
    <phoneticPr fontId="1" type="noConversion"/>
  </si>
  <si>
    <t>step 3</t>
    <phoneticPr fontId="1" type="noConversion"/>
  </si>
  <si>
    <t xml:space="preserve">the prediction of SWC </t>
    <phoneticPr fontId="1" type="noConversion"/>
  </si>
  <si>
    <t>central pore</t>
    <phoneticPr fontId="1" type="noConversion"/>
  </si>
  <si>
    <t xml:space="preserve">slit </t>
    <phoneticPr fontId="1" type="noConversion"/>
  </si>
  <si>
    <t xml:space="preserve"> cumulative pore fraction</t>
    <phoneticPr fontId="1" type="noConversion"/>
  </si>
  <si>
    <t>pore volume fraction</t>
    <phoneticPr fontId="1" type="noConversion"/>
  </si>
  <si>
    <t xml:space="preserve">θs </t>
    <phoneticPr fontId="1" type="noConversion"/>
  </si>
  <si>
    <t>θi</t>
    <phoneticPr fontId="1" type="noConversion"/>
  </si>
  <si>
    <t>fitting PSD using a modified logistic growth model</t>
    <phoneticPr fontId="1" type="noConversion"/>
  </si>
  <si>
    <t>β</t>
    <phoneticPr fontId="1" type="noConversion"/>
  </si>
  <si>
    <t>determining the α values according to the sand content of sample, then estimate SA and obtain the β</t>
    <phoneticPr fontId="1" type="noConversion"/>
  </si>
  <si>
    <t>step 4</t>
    <phoneticPr fontId="1" type="noConversion"/>
  </si>
  <si>
    <t xml:space="preserve"> Model validations</t>
  </si>
  <si>
    <t>measured SWC</t>
    <phoneticPr fontId="1" type="noConversion"/>
  </si>
  <si>
    <t>suction head (cmH2O)</t>
    <phoneticPr fontId="1" type="noConversion"/>
  </si>
  <si>
    <t>θ(cm3/cm3)</t>
    <phoneticPr fontId="1" type="noConversion"/>
  </si>
  <si>
    <t>measured PSD</t>
    <phoneticPr fontId="1" type="noConversion"/>
  </si>
  <si>
    <t xml:space="preserve"> cumulative mass fraction</t>
    <phoneticPr fontId="1" type="noConversion"/>
  </si>
  <si>
    <t>imput the α and β obtained in  step 2 into the prediction procedure of SWC below</t>
    <phoneticPr fontId="1" type="noConversion"/>
  </si>
  <si>
    <t xml:space="preserve">θs </t>
  </si>
  <si>
    <t xml:space="preserve">Note:The blue highlights denoted the manual input data in every prediction. </t>
    <phoneticPr fontId="1" type="noConversion"/>
  </si>
  <si>
    <t>slit width (m)</t>
    <phoneticPr fontId="1" type="noConversion"/>
  </si>
  <si>
    <t>slit pore volume fraction ζi</t>
    <phoneticPr fontId="1" type="noConversion"/>
  </si>
  <si>
    <t>SA</t>
    <phoneticPr fontId="1" type="noConversion"/>
  </si>
  <si>
    <t>total SA</t>
    <phoneticPr fontId="1" type="noConversion"/>
  </si>
  <si>
    <t xml:space="preserve">     The β in red highlight is a solution when making the SA which obtained using two methods  are equal(highlights in green).</t>
    <phoneticPr fontId="1" type="noConversion"/>
  </si>
  <si>
    <t>basic soil physical properties</t>
    <phoneticPr fontId="1" type="noConversion"/>
  </si>
  <si>
    <t>UNSODA code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</si>
</sst>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2"/>
      <scheme val="minor"/>
    </font>
    <font>
      <sz val="11"/>
      <color theme="0"/>
      <name val="宋体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2" fillId="0" borderId="0" xfId="0" applyFont="1"/>
    <xf numFmtId="0" fontId="3" fillId="0" borderId="0" xfId="0" applyFont="1"/>
    <xf numFmtId="0" fontId="0" fillId="0" borderId="0" xfId="0" applyFill="1"/>
    <xf numFmtId="0" fontId="4" fillId="0" borderId="0" xfId="0" applyFont="1" applyFill="1"/>
    <xf numFmtId="0" fontId="5" fillId="0" borderId="0" xfId="0" applyFont="1" applyFill="1"/>
    <xf numFmtId="0" fontId="2" fillId="0" borderId="0" xfId="0" applyFont="1" applyFill="1"/>
    <xf numFmtId="11" fontId="0" fillId="0" borderId="0" xfId="0" applyNumberFormat="1"/>
    <xf numFmtId="0" fontId="0" fillId="4" borderId="0" xfId="0" applyFont="1" applyFill="1"/>
    <xf numFmtId="0" fontId="0" fillId="4" borderId="0" xfId="0" applyFill="1"/>
    <xf numFmtId="0" fontId="2" fillId="4" borderId="0" xfId="0" applyFont="1" applyFill="1"/>
    <xf numFmtId="0" fontId="2" fillId="3" borderId="0" xfId="0" applyFont="1" applyFill="1"/>
    <xf numFmtId="0" fontId="0" fillId="5" borderId="0" xfId="0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98840769903761"/>
          <c:y val="5.1400554097404488E-2"/>
          <c:w val="0.76962839020122487"/>
          <c:h val="0.77706401283172932"/>
        </c:manualLayout>
      </c:layout>
      <c:scatterChart>
        <c:scatterStyle val="smoothMarker"/>
        <c:varyColors val="0"/>
        <c:ser>
          <c:idx val="0"/>
          <c:order val="0"/>
          <c:tx>
            <c:v>measured data</c:v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Sheet1!$D$98:$D$108</c:f>
              <c:numCache>
                <c:formatCode>General</c:formatCode>
                <c:ptCount val="11"/>
                <c:pt idx="0">
                  <c:v>0.44900000000000001</c:v>
                </c:pt>
                <c:pt idx="1">
                  <c:v>0.44900000000000001</c:v>
                </c:pt>
                <c:pt idx="2">
                  <c:v>0.436</c:v>
                </c:pt>
                <c:pt idx="3">
                  <c:v>0.432</c:v>
                </c:pt>
                <c:pt idx="4">
                  <c:v>0.42599999999999999</c:v>
                </c:pt>
                <c:pt idx="5">
                  <c:v>0.41099999999999998</c:v>
                </c:pt>
                <c:pt idx="6">
                  <c:v>0.38200000000000001</c:v>
                </c:pt>
                <c:pt idx="7">
                  <c:v>0.36499999999999999</c:v>
                </c:pt>
                <c:pt idx="8">
                  <c:v>0.34</c:v>
                </c:pt>
                <c:pt idx="9">
                  <c:v>0.31</c:v>
                </c:pt>
                <c:pt idx="10">
                  <c:v>0.27800000000000002</c:v>
                </c:pt>
              </c:numCache>
            </c:numRef>
          </c:xVal>
          <c:yVal>
            <c:numRef>
              <c:f>Sheet1!$C$98:$C$108</c:f>
              <c:numCache>
                <c:formatCode>General</c:formatCode>
                <c:ptCount val="11"/>
                <c:pt idx="0">
                  <c:v>5</c:v>
                </c:pt>
                <c:pt idx="1">
                  <c:v>10</c:v>
                </c:pt>
                <c:pt idx="2">
                  <c:v>50</c:v>
                </c:pt>
                <c:pt idx="3">
                  <c:v>100</c:v>
                </c:pt>
                <c:pt idx="4">
                  <c:v>200</c:v>
                </c:pt>
                <c:pt idx="5">
                  <c:v>316</c:v>
                </c:pt>
                <c:pt idx="6">
                  <c:v>631</c:v>
                </c:pt>
                <c:pt idx="7">
                  <c:v>1000</c:v>
                </c:pt>
                <c:pt idx="8">
                  <c:v>2000</c:v>
                </c:pt>
                <c:pt idx="9">
                  <c:v>6310</c:v>
                </c:pt>
                <c:pt idx="10">
                  <c:v>15850</c:v>
                </c:pt>
              </c:numCache>
            </c:numRef>
          </c:yVal>
          <c:smooth val="1"/>
        </c:ser>
        <c:ser>
          <c:idx val="1"/>
          <c:order val="1"/>
          <c:tx>
            <c:v>improved method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Sheet1!$Q$75:$Q$91</c:f>
              <c:numCache>
                <c:formatCode>General</c:formatCode>
                <c:ptCount val="17"/>
                <c:pt idx="0">
                  <c:v>0.30582998672023304</c:v>
                </c:pt>
                <c:pt idx="1">
                  <c:v>0.32271772187917785</c:v>
                </c:pt>
                <c:pt idx="2">
                  <c:v>0.34186722546912551</c:v>
                </c:pt>
                <c:pt idx="3">
                  <c:v>0.35609216460068294</c:v>
                </c:pt>
                <c:pt idx="4">
                  <c:v>0.36746791021797481</c:v>
                </c:pt>
                <c:pt idx="5">
                  <c:v>0.38480705609632809</c:v>
                </c:pt>
                <c:pt idx="6">
                  <c:v>0.39743127739126177</c:v>
                </c:pt>
                <c:pt idx="7">
                  <c:v>0.40695927188827302</c:v>
                </c:pt>
                <c:pt idx="8">
                  <c:v>0.41432128767607557</c:v>
                </c:pt>
                <c:pt idx="9">
                  <c:v>0.42011028020316732</c:v>
                </c:pt>
                <c:pt idx="10">
                  <c:v>0.42472689335579134</c:v>
                </c:pt>
                <c:pt idx="11">
                  <c:v>0.428452307419041</c:v>
                </c:pt>
                <c:pt idx="12">
                  <c:v>0.43148934860429078</c:v>
                </c:pt>
                <c:pt idx="13">
                  <c:v>0.44440777301461276</c:v>
                </c:pt>
                <c:pt idx="14">
                  <c:v>0.44862741373277054</c:v>
                </c:pt>
                <c:pt idx="15">
                  <c:v>0.44898463239028691</c:v>
                </c:pt>
                <c:pt idx="16">
                  <c:v>0.4489997854498623</c:v>
                </c:pt>
              </c:numCache>
            </c:numRef>
          </c:xVal>
          <c:yVal>
            <c:numRef>
              <c:f>Sheet1!$R$75:$R$91</c:f>
              <c:numCache>
                <c:formatCode>General</c:formatCode>
                <c:ptCount val="17"/>
                <c:pt idx="0">
                  <c:v>5000</c:v>
                </c:pt>
                <c:pt idx="1">
                  <c:v>2000</c:v>
                </c:pt>
                <c:pt idx="2">
                  <c:v>1000</c:v>
                </c:pt>
                <c:pt idx="3">
                  <c:v>666.66666666666663</c:v>
                </c:pt>
                <c:pt idx="4">
                  <c:v>500</c:v>
                </c:pt>
                <c:pt idx="5">
                  <c:v>333.33333333333331</c:v>
                </c:pt>
                <c:pt idx="6">
                  <c:v>250</c:v>
                </c:pt>
                <c:pt idx="7">
                  <c:v>200</c:v>
                </c:pt>
                <c:pt idx="8">
                  <c:v>166.66666666666666</c:v>
                </c:pt>
                <c:pt idx="9">
                  <c:v>142.85714285714286</c:v>
                </c:pt>
                <c:pt idx="10">
                  <c:v>125</c:v>
                </c:pt>
                <c:pt idx="11">
                  <c:v>111.11111111111111</c:v>
                </c:pt>
                <c:pt idx="12">
                  <c:v>100</c:v>
                </c:pt>
                <c:pt idx="13">
                  <c:v>50</c:v>
                </c:pt>
                <c:pt idx="14">
                  <c:v>20</c:v>
                </c:pt>
                <c:pt idx="15">
                  <c:v>10</c:v>
                </c:pt>
                <c:pt idx="16">
                  <c:v>5</c:v>
                </c:pt>
              </c:numCache>
            </c:numRef>
          </c:yVal>
          <c:smooth val="1"/>
        </c:ser>
        <c:ser>
          <c:idx val="2"/>
          <c:order val="2"/>
          <c:tx>
            <c:v>traditional method</c:v>
          </c:tx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Sheet1!$E$120:$E$136</c:f>
              <c:numCache>
                <c:formatCode>General</c:formatCode>
                <c:ptCount val="17"/>
                <c:pt idx="0">
                  <c:v>0.1934395369346868</c:v>
                </c:pt>
                <c:pt idx="1">
                  <c:v>0.22360511940586192</c:v>
                </c:pt>
                <c:pt idx="2">
                  <c:v>0.25781076772920536</c:v>
                </c:pt>
                <c:pt idx="3">
                  <c:v>0.28321995199706501</c:v>
                </c:pt>
                <c:pt idx="4">
                  <c:v>0.30353978703472956</c:v>
                </c:pt>
                <c:pt idx="5">
                  <c:v>0.33451169830941369</c:v>
                </c:pt>
                <c:pt idx="6">
                  <c:v>0.3570616130861729</c:v>
                </c:pt>
                <c:pt idx="7">
                  <c:v>0.37408091739663046</c:v>
                </c:pt>
                <c:pt idx="8">
                  <c:v>0.38723125948281734</c:v>
                </c:pt>
                <c:pt idx="9">
                  <c:v>0.39757180129363018</c:v>
                </c:pt>
                <c:pt idx="10">
                  <c:v>0.40581818978103068</c:v>
                </c:pt>
                <c:pt idx="11">
                  <c:v>0.41247268099057038</c:v>
                </c:pt>
                <c:pt idx="12">
                  <c:v>0.41789757162745861</c:v>
                </c:pt>
                <c:pt idx="13">
                  <c:v>0.44097300437669867</c:v>
                </c:pt>
                <c:pt idx="14">
                  <c:v>0.44851030401364245</c:v>
                </c:pt>
                <c:pt idx="15">
                  <c:v>0.44897986680130869</c:v>
                </c:pt>
                <c:pt idx="16">
                  <c:v>0.44899978544986241</c:v>
                </c:pt>
              </c:numCache>
            </c:numRef>
          </c:xVal>
          <c:yVal>
            <c:numRef>
              <c:f>Sheet1!$G$120:$G$136</c:f>
              <c:numCache>
                <c:formatCode>General</c:formatCode>
                <c:ptCount val="17"/>
                <c:pt idx="0">
                  <c:v>5000</c:v>
                </c:pt>
                <c:pt idx="1">
                  <c:v>2000</c:v>
                </c:pt>
                <c:pt idx="2">
                  <c:v>1000</c:v>
                </c:pt>
                <c:pt idx="3">
                  <c:v>666.66666666666663</c:v>
                </c:pt>
                <c:pt idx="4">
                  <c:v>500</c:v>
                </c:pt>
                <c:pt idx="5">
                  <c:v>333.33333333333331</c:v>
                </c:pt>
                <c:pt idx="6">
                  <c:v>250</c:v>
                </c:pt>
                <c:pt idx="7">
                  <c:v>200</c:v>
                </c:pt>
                <c:pt idx="8">
                  <c:v>166.66666666666666</c:v>
                </c:pt>
                <c:pt idx="9">
                  <c:v>142.85714285714286</c:v>
                </c:pt>
                <c:pt idx="10">
                  <c:v>125</c:v>
                </c:pt>
                <c:pt idx="11">
                  <c:v>111.11111111111111</c:v>
                </c:pt>
                <c:pt idx="12">
                  <c:v>100</c:v>
                </c:pt>
                <c:pt idx="13">
                  <c:v>50</c:v>
                </c:pt>
                <c:pt idx="14">
                  <c:v>20</c:v>
                </c:pt>
                <c:pt idx="15">
                  <c:v>10</c:v>
                </c:pt>
                <c:pt idx="16">
                  <c:v>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114304"/>
        <c:axId val="112124672"/>
      </c:scatterChart>
      <c:valAx>
        <c:axId val="11211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200" b="0" i="0" u="none" strike="noStrike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water content (cm</a:t>
                </a:r>
                <a:r>
                  <a:rPr lang="en-US" altLang="zh-CN" sz="1200" b="0" i="0" u="none" strike="noStrike" baseline="3000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3</a:t>
                </a:r>
                <a:r>
                  <a:rPr lang="en-US" altLang="zh-CN" sz="1200" b="0" i="0" u="none" strike="noStrike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cm</a:t>
                </a:r>
                <a:r>
                  <a:rPr lang="en-US" altLang="zh-CN" sz="1200" b="0" i="0" u="none" strike="noStrike" baseline="3000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-3</a:t>
                </a:r>
                <a:r>
                  <a:rPr lang="en-US" altLang="zh-CN" sz="1200" b="0" i="0" u="none" strike="noStrike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zh-CN" altLang="en-US" sz="1200" b="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2124672"/>
        <c:crosses val="autoZero"/>
        <c:crossBetween val="midCat"/>
      </c:valAx>
      <c:valAx>
        <c:axId val="112124672"/>
        <c:scaling>
          <c:logBase val="10"/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altLang="zh-CN" sz="1200" b="0" i="0" u="none" strike="noStrike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suction head (cmH</a:t>
                </a:r>
                <a:r>
                  <a:rPr lang="en-US" altLang="zh-CN" sz="1200" b="0" i="0" u="none" strike="noStrike" baseline="-2500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r>
                  <a:rPr lang="en-US" altLang="zh-CN" sz="1200" b="0" i="0" u="none" strike="noStrike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</a:t>
                </a:r>
                <a:r>
                  <a:rPr lang="en-US" altLang="zh-CN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zh-CN" altLang="en-US" sz="1200" b="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21143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8448695949666169"/>
          <c:y val="0.5161504811898513"/>
          <c:w val="0.31037456366833982"/>
          <c:h val="0.2870303712035995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752475</xdr:colOff>
      <xdr:row>95</xdr:row>
      <xdr:rowOff>152400</xdr:rowOff>
    </xdr:from>
    <xdr:to>
      <xdr:col>10</xdr:col>
      <xdr:colOff>209550</xdr:colOff>
      <xdr:row>109</xdr:row>
      <xdr:rowOff>152400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6"/>
  <sheetViews>
    <sheetView tabSelected="1" workbookViewId="0">
      <selection activeCell="B10" sqref="B10"/>
    </sheetView>
  </sheetViews>
  <sheetFormatPr defaultRowHeight="13.5" x14ac:dyDescent="0.15"/>
  <cols>
    <col min="1" max="1" width="13.25" customWidth="1"/>
    <col min="2" max="2" width="22.625" customWidth="1"/>
    <col min="3" max="3" width="20.5" customWidth="1"/>
    <col min="4" max="4" width="19" customWidth="1"/>
    <col min="5" max="5" width="13.125" customWidth="1"/>
    <col min="6" max="6" width="17.125" customWidth="1"/>
    <col min="7" max="7" width="15.875" customWidth="1"/>
    <col min="8" max="8" width="10.75" customWidth="1"/>
    <col min="10" max="10" width="15.75" customWidth="1"/>
    <col min="11" max="11" width="11.125" customWidth="1"/>
    <col min="12" max="12" width="19.625" customWidth="1"/>
    <col min="13" max="13" width="10.75" customWidth="1"/>
    <col min="14" max="14" width="12" customWidth="1"/>
    <col min="15" max="15" width="15.375" customWidth="1"/>
    <col min="16" max="16" width="11.625" customWidth="1"/>
  </cols>
  <sheetData>
    <row r="1" spans="1:8" x14ac:dyDescent="0.15">
      <c r="A1" s="1" t="s">
        <v>66</v>
      </c>
      <c r="D1" t="s">
        <v>60</v>
      </c>
    </row>
    <row r="2" spans="1:8" x14ac:dyDescent="0.15">
      <c r="D2" t="s">
        <v>65</v>
      </c>
    </row>
    <row r="3" spans="1:8" x14ac:dyDescent="0.15">
      <c r="A3" t="s">
        <v>67</v>
      </c>
      <c r="B3" t="s">
        <v>56</v>
      </c>
    </row>
    <row r="4" spans="1:8" x14ac:dyDescent="0.15">
      <c r="A4">
        <v>1360</v>
      </c>
      <c r="B4" t="s">
        <v>21</v>
      </c>
      <c r="C4" t="s">
        <v>22</v>
      </c>
      <c r="E4" s="4" t="s">
        <v>20</v>
      </c>
      <c r="F4" s="4" t="s">
        <v>23</v>
      </c>
      <c r="G4" s="4" t="s">
        <v>24</v>
      </c>
      <c r="H4" s="4" t="s">
        <v>59</v>
      </c>
    </row>
    <row r="5" spans="1:8" x14ac:dyDescent="0.15">
      <c r="B5">
        <v>2</v>
      </c>
      <c r="C5">
        <v>0.435</v>
      </c>
      <c r="E5">
        <v>1.5</v>
      </c>
      <c r="F5">
        <v>2.7</v>
      </c>
      <c r="G5">
        <v>0.44400000000000001</v>
      </c>
      <c r="H5">
        <v>0.44900000000000001</v>
      </c>
    </row>
    <row r="6" spans="1:8" x14ac:dyDescent="0.15">
      <c r="B6">
        <v>6</v>
      </c>
      <c r="C6">
        <v>0.50900000000000001</v>
      </c>
    </row>
    <row r="7" spans="1:8" x14ac:dyDescent="0.15">
      <c r="B7">
        <v>20</v>
      </c>
      <c r="C7">
        <v>0.67800000000000005</v>
      </c>
    </row>
    <row r="8" spans="1:8" x14ac:dyDescent="0.15">
      <c r="B8">
        <v>63</v>
      </c>
      <c r="C8">
        <v>0.873</v>
      </c>
    </row>
    <row r="9" spans="1:8" x14ac:dyDescent="0.15">
      <c r="B9">
        <v>200</v>
      </c>
      <c r="C9">
        <v>0.97399999999999998</v>
      </c>
    </row>
    <row r="10" spans="1:8" x14ac:dyDescent="0.15">
      <c r="B10">
        <v>630</v>
      </c>
      <c r="C10">
        <v>0.995</v>
      </c>
    </row>
    <row r="11" spans="1:8" x14ac:dyDescent="0.15">
      <c r="B11">
        <v>2000</v>
      </c>
      <c r="C11">
        <v>1</v>
      </c>
    </row>
    <row r="14" spans="1:8" x14ac:dyDescent="0.15">
      <c r="A14" s="1" t="s">
        <v>25</v>
      </c>
      <c r="B14" t="s">
        <v>48</v>
      </c>
    </row>
    <row r="16" spans="1:8" x14ac:dyDescent="0.15">
      <c r="B16" t="s">
        <v>26</v>
      </c>
    </row>
    <row r="17" spans="2:7" x14ac:dyDescent="0.15">
      <c r="B17" t="s">
        <v>21</v>
      </c>
      <c r="C17" s="9" t="s">
        <v>1</v>
      </c>
      <c r="D17" s="10" t="s">
        <v>2</v>
      </c>
      <c r="E17" s="10" t="s">
        <v>3</v>
      </c>
      <c r="F17" t="s">
        <v>57</v>
      </c>
      <c r="G17" t="s">
        <v>35</v>
      </c>
    </row>
    <row r="18" spans="2:7" x14ac:dyDescent="0.15">
      <c r="B18">
        <v>2</v>
      </c>
      <c r="C18">
        <v>2.0839300000000001</v>
      </c>
      <c r="D18">
        <v>0.32036999999999999</v>
      </c>
      <c r="E18">
        <v>0.50853999999999999</v>
      </c>
      <c r="F18">
        <f>1/(1+C18*(EXP(-D18*(B18)^E18)))</f>
        <v>0.43082302212625118</v>
      </c>
      <c r="G18">
        <f>F18</f>
        <v>0.43082302212625118</v>
      </c>
    </row>
    <row r="19" spans="2:7" x14ac:dyDescent="0.15">
      <c r="B19">
        <v>5</v>
      </c>
      <c r="C19">
        <f>C18</f>
        <v>2.0839300000000001</v>
      </c>
      <c r="D19">
        <f>D18</f>
        <v>0.32036999999999999</v>
      </c>
      <c r="E19">
        <f>E18</f>
        <v>0.50853999999999999</v>
      </c>
      <c r="F19">
        <f t="shared" ref="F19:F34" si="0">1/(1+C19*(EXP(-D19*(B19)^E19)))</f>
        <v>0.49800694745180829</v>
      </c>
      <c r="G19">
        <f>F19-F18</f>
        <v>6.7183925325557114E-2</v>
      </c>
    </row>
    <row r="20" spans="2:7" x14ac:dyDescent="0.15">
      <c r="B20">
        <v>10</v>
      </c>
      <c r="C20">
        <f t="shared" ref="C20:E20" si="1">C19</f>
        <v>2.0839300000000001</v>
      </c>
      <c r="D20">
        <f t="shared" si="1"/>
        <v>0.32036999999999999</v>
      </c>
      <c r="E20">
        <f t="shared" si="1"/>
        <v>0.50853999999999999</v>
      </c>
      <c r="F20">
        <f t="shared" si="0"/>
        <v>0.57418879226994513</v>
      </c>
      <c r="G20">
        <f t="shared" ref="G20:G34" si="2">F20-F19</f>
        <v>7.6181844818136835E-2</v>
      </c>
    </row>
    <row r="21" spans="2:7" x14ac:dyDescent="0.15">
      <c r="B21">
        <v>15</v>
      </c>
      <c r="C21">
        <f t="shared" ref="C21:E21" si="3">C20</f>
        <v>2.0839300000000001</v>
      </c>
      <c r="D21">
        <f t="shared" si="3"/>
        <v>0.32036999999999999</v>
      </c>
      <c r="E21">
        <f t="shared" si="3"/>
        <v>0.50853999999999999</v>
      </c>
      <c r="F21">
        <f t="shared" si="0"/>
        <v>0.63077940311150338</v>
      </c>
      <c r="G21">
        <f t="shared" si="2"/>
        <v>5.6590610841558253E-2</v>
      </c>
    </row>
    <row r="22" spans="2:7" x14ac:dyDescent="0.15">
      <c r="B22">
        <v>20</v>
      </c>
      <c r="C22">
        <f t="shared" ref="C22:E22" si="4">C21</f>
        <v>2.0839300000000001</v>
      </c>
      <c r="D22">
        <f t="shared" si="4"/>
        <v>0.32036999999999999</v>
      </c>
      <c r="E22">
        <f t="shared" si="4"/>
        <v>0.50853999999999999</v>
      </c>
      <c r="F22">
        <f t="shared" si="0"/>
        <v>0.67603516043369616</v>
      </c>
      <c r="G22">
        <f t="shared" si="2"/>
        <v>4.525575732219278E-2</v>
      </c>
    </row>
    <row r="23" spans="2:7" x14ac:dyDescent="0.15">
      <c r="B23">
        <v>30</v>
      </c>
      <c r="C23">
        <f t="shared" ref="C23:E23" si="5">C22</f>
        <v>2.0839300000000001</v>
      </c>
      <c r="D23">
        <f t="shared" si="5"/>
        <v>0.32036999999999999</v>
      </c>
      <c r="E23">
        <f t="shared" si="5"/>
        <v>0.50853999999999999</v>
      </c>
      <c r="F23">
        <f t="shared" si="0"/>
        <v>0.74501491828377209</v>
      </c>
      <c r="G23">
        <f t="shared" si="2"/>
        <v>6.8979757850075929E-2</v>
      </c>
    </row>
    <row r="24" spans="2:7" x14ac:dyDescent="0.15">
      <c r="B24">
        <v>40</v>
      </c>
      <c r="C24">
        <f t="shared" ref="C24:E24" si="6">C23</f>
        <v>2.0839300000000001</v>
      </c>
      <c r="D24">
        <f t="shared" si="6"/>
        <v>0.32036999999999999</v>
      </c>
      <c r="E24">
        <f t="shared" si="6"/>
        <v>0.50853999999999999</v>
      </c>
      <c r="F24">
        <f t="shared" si="0"/>
        <v>0.79523744562622023</v>
      </c>
      <c r="G24">
        <f t="shared" si="2"/>
        <v>5.0222527342448142E-2</v>
      </c>
    </row>
    <row r="25" spans="2:7" x14ac:dyDescent="0.15">
      <c r="B25">
        <v>50</v>
      </c>
      <c r="C25">
        <f t="shared" ref="C25:E25" si="7">C24</f>
        <v>2.0839300000000001</v>
      </c>
      <c r="D25">
        <f t="shared" si="7"/>
        <v>0.32036999999999999</v>
      </c>
      <c r="E25">
        <f t="shared" si="7"/>
        <v>0.50853999999999999</v>
      </c>
      <c r="F25">
        <f t="shared" si="0"/>
        <v>0.83314235500363132</v>
      </c>
      <c r="G25">
        <f t="shared" si="2"/>
        <v>3.7904909377411089E-2</v>
      </c>
    </row>
    <row r="26" spans="2:7" x14ac:dyDescent="0.15">
      <c r="B26">
        <v>60</v>
      </c>
      <c r="C26">
        <f t="shared" ref="C26:E26" si="8">C25</f>
        <v>2.0839300000000001</v>
      </c>
      <c r="D26">
        <f t="shared" si="8"/>
        <v>0.32036999999999999</v>
      </c>
      <c r="E26">
        <f t="shared" si="8"/>
        <v>0.50853999999999999</v>
      </c>
      <c r="F26">
        <f t="shared" si="0"/>
        <v>0.86243042201072906</v>
      </c>
      <c r="G26">
        <f t="shared" si="2"/>
        <v>2.928806700709774E-2</v>
      </c>
    </row>
    <row r="27" spans="2:7" x14ac:dyDescent="0.15">
      <c r="B27">
        <v>70</v>
      </c>
      <c r="C27">
        <f t="shared" ref="C27:E27" si="9">C26</f>
        <v>2.0839300000000001</v>
      </c>
      <c r="D27">
        <f t="shared" si="9"/>
        <v>0.32036999999999999</v>
      </c>
      <c r="E27">
        <f t="shared" si="9"/>
        <v>0.50853999999999999</v>
      </c>
      <c r="F27">
        <f t="shared" si="0"/>
        <v>0.88546058194572419</v>
      </c>
      <c r="G27">
        <f t="shared" si="2"/>
        <v>2.3030159934995131E-2</v>
      </c>
    </row>
    <row r="28" spans="2:7" x14ac:dyDescent="0.15">
      <c r="B28">
        <v>80</v>
      </c>
      <c r="C28">
        <f t="shared" ref="C28:E28" si="10">C27</f>
        <v>2.0839300000000001</v>
      </c>
      <c r="D28">
        <f t="shared" si="10"/>
        <v>0.32036999999999999</v>
      </c>
      <c r="E28">
        <f t="shared" si="10"/>
        <v>0.50853999999999999</v>
      </c>
      <c r="F28">
        <f t="shared" si="0"/>
        <v>0.90382670329850934</v>
      </c>
      <c r="G28">
        <f t="shared" si="2"/>
        <v>1.8366121352785147E-2</v>
      </c>
    </row>
    <row r="29" spans="2:7" x14ac:dyDescent="0.15">
      <c r="B29">
        <v>90</v>
      </c>
      <c r="C29">
        <f t="shared" ref="C29:E29" si="11">C28</f>
        <v>2.0839300000000001</v>
      </c>
      <c r="D29">
        <f t="shared" si="11"/>
        <v>0.32036999999999999</v>
      </c>
      <c r="E29">
        <f t="shared" si="11"/>
        <v>0.50853999999999999</v>
      </c>
      <c r="F29">
        <f t="shared" si="0"/>
        <v>0.91864739641552418</v>
      </c>
      <c r="G29">
        <f t="shared" si="2"/>
        <v>1.4820693117014838E-2</v>
      </c>
    </row>
    <row r="30" spans="2:7" x14ac:dyDescent="0.15">
      <c r="B30">
        <v>100</v>
      </c>
      <c r="C30">
        <f t="shared" ref="C30:E30" si="12">C29</f>
        <v>2.0839300000000001</v>
      </c>
      <c r="D30">
        <f t="shared" si="12"/>
        <v>0.32036999999999999</v>
      </c>
      <c r="E30">
        <f t="shared" si="12"/>
        <v>0.50853999999999999</v>
      </c>
      <c r="F30">
        <f t="shared" si="0"/>
        <v>0.93072955819033099</v>
      </c>
      <c r="G30">
        <f t="shared" si="2"/>
        <v>1.208216177480681E-2</v>
      </c>
    </row>
    <row r="31" spans="2:7" x14ac:dyDescent="0.15">
      <c r="B31">
        <v>200</v>
      </c>
      <c r="C31">
        <f t="shared" ref="C31:E31" si="13">C30</f>
        <v>2.0839300000000001</v>
      </c>
      <c r="D31">
        <f t="shared" si="13"/>
        <v>0.32036999999999999</v>
      </c>
      <c r="E31">
        <f t="shared" si="13"/>
        <v>0.50853999999999999</v>
      </c>
      <c r="F31">
        <f t="shared" si="0"/>
        <v>0.98212250417972979</v>
      </c>
      <c r="G31">
        <f t="shared" si="2"/>
        <v>5.1392945989398808E-2</v>
      </c>
    </row>
    <row r="32" spans="2:7" x14ac:dyDescent="0.15">
      <c r="B32">
        <v>500</v>
      </c>
      <c r="C32">
        <f t="shared" ref="C32:E32" si="14">C31</f>
        <v>2.0839300000000001</v>
      </c>
      <c r="D32">
        <f t="shared" si="14"/>
        <v>0.32036999999999999</v>
      </c>
      <c r="E32">
        <f t="shared" si="14"/>
        <v>0.50853999999999999</v>
      </c>
      <c r="F32">
        <f t="shared" si="0"/>
        <v>0.99890936305933731</v>
      </c>
      <c r="G32">
        <f t="shared" si="2"/>
        <v>1.6786858879607514E-2</v>
      </c>
    </row>
    <row r="33" spans="1:14" x14ac:dyDescent="0.15">
      <c r="B33">
        <v>1000</v>
      </c>
      <c r="C33">
        <f t="shared" ref="C33:E33" si="15">C32</f>
        <v>2.0839300000000001</v>
      </c>
      <c r="D33">
        <f t="shared" si="15"/>
        <v>0.32036999999999999</v>
      </c>
      <c r="E33">
        <f t="shared" si="15"/>
        <v>0.50853999999999999</v>
      </c>
      <c r="F33">
        <f t="shared" si="0"/>
        <v>0.99995515991382777</v>
      </c>
      <c r="G33">
        <f t="shared" si="2"/>
        <v>1.0457968544904661E-3</v>
      </c>
    </row>
    <row r="34" spans="1:14" x14ac:dyDescent="0.15">
      <c r="B34">
        <v>2000</v>
      </c>
      <c r="C34">
        <f t="shared" ref="C34:E34" si="16">C33</f>
        <v>2.0839300000000001</v>
      </c>
      <c r="D34">
        <f t="shared" si="16"/>
        <v>0.32036999999999999</v>
      </c>
      <c r="E34">
        <f t="shared" si="16"/>
        <v>0.50853999999999999</v>
      </c>
      <c r="F34">
        <f t="shared" si="0"/>
        <v>0.99999952216004984</v>
      </c>
      <c r="G34">
        <f t="shared" si="2"/>
        <v>4.4362246222062751E-5</v>
      </c>
    </row>
    <row r="36" spans="1:14" x14ac:dyDescent="0.15">
      <c r="B36" t="s">
        <v>19</v>
      </c>
      <c r="C36" s="10" t="s">
        <v>27</v>
      </c>
      <c r="D36" s="10" t="s">
        <v>28</v>
      </c>
      <c r="E36" t="s">
        <v>29</v>
      </c>
    </row>
    <row r="37" spans="1:14" x14ac:dyDescent="0.15">
      <c r="B37">
        <v>1360</v>
      </c>
      <c r="C37">
        <v>0.43082302212625118</v>
      </c>
      <c r="D37">
        <v>0.40231933287738014</v>
      </c>
      <c r="E37">
        <f>1-C37-D37</f>
        <v>0.16685764499636863</v>
      </c>
    </row>
    <row r="39" spans="1:14" x14ac:dyDescent="0.15">
      <c r="B39" s="3" t="s">
        <v>30</v>
      </c>
    </row>
    <row r="40" spans="1:14" x14ac:dyDescent="0.15">
      <c r="B40" s="4" t="s">
        <v>12</v>
      </c>
      <c r="C40" s="4" t="s">
        <v>13</v>
      </c>
      <c r="D40" t="s">
        <v>14</v>
      </c>
      <c r="E40" t="s">
        <v>15</v>
      </c>
      <c r="F40" t="s">
        <v>16</v>
      </c>
      <c r="G40" t="s">
        <v>17</v>
      </c>
      <c r="H40" t="s">
        <v>18</v>
      </c>
      <c r="L40" t="s">
        <v>63</v>
      </c>
    </row>
    <row r="41" spans="1:14" x14ac:dyDescent="0.15">
      <c r="B41">
        <f>C37</f>
        <v>0.43082302212625118</v>
      </c>
      <c r="C41">
        <f>D37</f>
        <v>0.40231933287738014</v>
      </c>
      <c r="D41">
        <f>1-B41-C41</f>
        <v>0.16685764499636863</v>
      </c>
      <c r="E41">
        <f>B41*LN(0.001)*100</f>
        <v>-297.60200053996493</v>
      </c>
      <c r="F41">
        <f>C41*100*LN(0.026)</f>
        <v>-146.832826989339</v>
      </c>
      <c r="G41">
        <f>D41*100*LN(1.025)</f>
        <v>0.4120151185637056</v>
      </c>
      <c r="H41">
        <f>EXP(0.01*(F41+G41+E41))</f>
        <v>1.1793247888716338E-2</v>
      </c>
      <c r="L41" s="13">
        <f>3.89*H41^-0.905</f>
        <v>216.3322910227148</v>
      </c>
    </row>
    <row r="45" spans="1:14" x14ac:dyDescent="0.15">
      <c r="A45" s="1" t="s">
        <v>31</v>
      </c>
      <c r="B45" t="s">
        <v>50</v>
      </c>
    </row>
    <row r="46" spans="1:14" x14ac:dyDescent="0.15">
      <c r="A46" s="4"/>
      <c r="B46" t="s">
        <v>21</v>
      </c>
      <c r="C46" t="s">
        <v>33</v>
      </c>
      <c r="D46" t="s">
        <v>32</v>
      </c>
      <c r="E46" s="11" t="s">
        <v>8</v>
      </c>
      <c r="F46" s="8" t="s">
        <v>61</v>
      </c>
      <c r="G46" t="s">
        <v>34</v>
      </c>
      <c r="H46" s="10" t="s">
        <v>24</v>
      </c>
      <c r="I46" s="12" t="s">
        <v>49</v>
      </c>
      <c r="J46" t="s">
        <v>39</v>
      </c>
      <c r="K46" s="4" t="s">
        <v>35</v>
      </c>
      <c r="L46" s="4" t="s">
        <v>36</v>
      </c>
      <c r="M46" t="s">
        <v>37</v>
      </c>
      <c r="N46" t="s">
        <v>38</v>
      </c>
    </row>
    <row r="47" spans="1:14" x14ac:dyDescent="0.15">
      <c r="A47" s="2"/>
      <c r="B47">
        <v>2</v>
      </c>
      <c r="C47">
        <f>B47*0.3</f>
        <v>0.6</v>
      </c>
      <c r="D47">
        <f>C47/1000000</f>
        <v>5.9999999999999997E-7</v>
      </c>
      <c r="E47">
        <v>1E-3</v>
      </c>
      <c r="F47" s="8">
        <f>E47*D47</f>
        <v>6E-10</v>
      </c>
      <c r="G47">
        <f>F47*1000000</f>
        <v>5.9999999999999995E-4</v>
      </c>
      <c r="H47">
        <v>0.44400000000000001</v>
      </c>
      <c r="I47">
        <v>308.60000000000002</v>
      </c>
      <c r="J47">
        <f t="shared" ref="J47:J63" si="17">H47*(4*I47+3.14)/(2*E47*I47*D47+3.14*D47/4)</f>
        <v>653101982.59877348</v>
      </c>
      <c r="K47">
        <f>G18</f>
        <v>0.43082302212625118</v>
      </c>
      <c r="L47">
        <v>1500</v>
      </c>
      <c r="M47">
        <f t="shared" ref="M47:M63" si="18">J47/L47/1000</f>
        <v>435.40132173251567</v>
      </c>
      <c r="N47">
        <f>M47*K47</f>
        <v>187.5809132665666</v>
      </c>
    </row>
    <row r="48" spans="1:14" x14ac:dyDescent="0.15">
      <c r="B48">
        <v>5</v>
      </c>
      <c r="C48">
        <f t="shared" ref="C48:C63" si="19">B48*0.3</f>
        <v>1.5</v>
      </c>
      <c r="D48">
        <f t="shared" ref="D48:D63" si="20">C48/1000000</f>
        <v>1.5E-6</v>
      </c>
      <c r="E48">
        <v>1E-3</v>
      </c>
      <c r="F48" s="8">
        <f t="shared" ref="F48:F63" si="21">E48*D48</f>
        <v>1.5E-9</v>
      </c>
      <c r="G48">
        <f t="shared" ref="G48:G63" si="22">F48*1000000</f>
        <v>1.5E-3</v>
      </c>
      <c r="H48">
        <f>H47</f>
        <v>0.44400000000000001</v>
      </c>
      <c r="I48">
        <f>I47</f>
        <v>308.60000000000002</v>
      </c>
      <c r="J48">
        <f t="shared" si="17"/>
        <v>261240793.03950936</v>
      </c>
      <c r="K48">
        <f t="shared" ref="K48:K63" si="23">G19</f>
        <v>6.7183925325557114E-2</v>
      </c>
      <c r="L48">
        <f>L47</f>
        <v>1500</v>
      </c>
      <c r="M48">
        <f t="shared" si="18"/>
        <v>174.16052869300623</v>
      </c>
      <c r="N48">
        <f t="shared" ref="N48:N63" si="24">M48*K48</f>
        <v>11.700787954370478</v>
      </c>
    </row>
    <row r="49" spans="2:14" x14ac:dyDescent="0.15">
      <c r="B49">
        <v>10</v>
      </c>
      <c r="C49">
        <f t="shared" si="19"/>
        <v>3</v>
      </c>
      <c r="D49">
        <f t="shared" si="20"/>
        <v>3.0000000000000001E-6</v>
      </c>
      <c r="E49">
        <v>1E-3</v>
      </c>
      <c r="F49" s="8">
        <f t="shared" si="21"/>
        <v>3E-9</v>
      </c>
      <c r="G49">
        <f t="shared" si="22"/>
        <v>3.0000000000000001E-3</v>
      </c>
      <c r="H49">
        <f t="shared" ref="H49:I49" si="25">H48</f>
        <v>0.44400000000000001</v>
      </c>
      <c r="I49">
        <f t="shared" si="25"/>
        <v>308.60000000000002</v>
      </c>
      <c r="J49">
        <f t="shared" si="17"/>
        <v>130620396.51975468</v>
      </c>
      <c r="K49">
        <f t="shared" si="23"/>
        <v>7.6181844818136835E-2</v>
      </c>
      <c r="L49">
        <f t="shared" ref="L49:L63" si="26">L48</f>
        <v>1500</v>
      </c>
      <c r="M49">
        <f t="shared" si="18"/>
        <v>87.080264346503114</v>
      </c>
      <c r="N49">
        <f t="shared" si="24"/>
        <v>6.6339351851676343</v>
      </c>
    </row>
    <row r="50" spans="2:14" x14ac:dyDescent="0.15">
      <c r="B50">
        <v>15</v>
      </c>
      <c r="C50">
        <f t="shared" si="19"/>
        <v>4.5</v>
      </c>
      <c r="D50">
        <f t="shared" si="20"/>
        <v>4.5000000000000001E-6</v>
      </c>
      <c r="E50">
        <v>1E-3</v>
      </c>
      <c r="F50" s="8">
        <f t="shared" si="21"/>
        <v>4.5000000000000006E-9</v>
      </c>
      <c r="G50">
        <f t="shared" si="22"/>
        <v>4.5000000000000005E-3</v>
      </c>
      <c r="H50">
        <f t="shared" ref="H50:I50" si="27">H49</f>
        <v>0.44400000000000001</v>
      </c>
      <c r="I50">
        <f t="shared" si="27"/>
        <v>308.60000000000002</v>
      </c>
      <c r="J50">
        <f t="shared" si="17"/>
        <v>87080264.346503124</v>
      </c>
      <c r="K50">
        <f t="shared" si="23"/>
        <v>5.6590610841558253E-2</v>
      </c>
      <c r="L50">
        <f t="shared" si="26"/>
        <v>1500</v>
      </c>
      <c r="M50">
        <f t="shared" si="18"/>
        <v>58.053509564335414</v>
      </c>
      <c r="N50">
        <f t="shared" si="24"/>
        <v>3.2852835677419856</v>
      </c>
    </row>
    <row r="51" spans="2:14" x14ac:dyDescent="0.15">
      <c r="B51">
        <v>20</v>
      </c>
      <c r="C51">
        <f t="shared" si="19"/>
        <v>6</v>
      </c>
      <c r="D51">
        <f t="shared" si="20"/>
        <v>6.0000000000000002E-6</v>
      </c>
      <c r="E51">
        <v>1E-3</v>
      </c>
      <c r="F51" s="8">
        <f t="shared" si="21"/>
        <v>6E-9</v>
      </c>
      <c r="G51">
        <f t="shared" si="22"/>
        <v>6.0000000000000001E-3</v>
      </c>
      <c r="H51">
        <f t="shared" ref="H51:I51" si="28">H50</f>
        <v>0.44400000000000001</v>
      </c>
      <c r="I51">
        <f t="shared" si="28"/>
        <v>308.60000000000002</v>
      </c>
      <c r="J51">
        <f t="shared" si="17"/>
        <v>65310198.259877339</v>
      </c>
      <c r="K51">
        <f t="shared" si="23"/>
        <v>4.525575732219278E-2</v>
      </c>
      <c r="L51">
        <f t="shared" si="26"/>
        <v>1500</v>
      </c>
      <c r="M51">
        <f t="shared" si="18"/>
        <v>43.540132173251557</v>
      </c>
      <c r="N51">
        <f t="shared" si="24"/>
        <v>1.9704416554088706</v>
      </c>
    </row>
    <row r="52" spans="2:14" x14ac:dyDescent="0.15">
      <c r="B52">
        <v>30</v>
      </c>
      <c r="C52">
        <f t="shared" si="19"/>
        <v>9</v>
      </c>
      <c r="D52">
        <f t="shared" si="20"/>
        <v>9.0000000000000002E-6</v>
      </c>
      <c r="E52">
        <v>1E-3</v>
      </c>
      <c r="F52" s="8">
        <f t="shared" si="21"/>
        <v>9.0000000000000012E-9</v>
      </c>
      <c r="G52">
        <f t="shared" si="22"/>
        <v>9.0000000000000011E-3</v>
      </c>
      <c r="H52">
        <f t="shared" ref="H52:I52" si="29">H51</f>
        <v>0.44400000000000001</v>
      </c>
      <c r="I52">
        <f t="shared" si="29"/>
        <v>308.60000000000002</v>
      </c>
      <c r="J52">
        <f t="shared" si="17"/>
        <v>43540132.173251562</v>
      </c>
      <c r="K52">
        <f t="shared" si="23"/>
        <v>6.8979757850075929E-2</v>
      </c>
      <c r="L52">
        <f t="shared" si="26"/>
        <v>1500</v>
      </c>
      <c r="M52">
        <f t="shared" si="18"/>
        <v>29.026754782167707</v>
      </c>
      <c r="N52">
        <f t="shared" si="24"/>
        <v>2.002258516047462</v>
      </c>
    </row>
    <row r="53" spans="2:14" x14ac:dyDescent="0.15">
      <c r="B53">
        <v>40</v>
      </c>
      <c r="C53">
        <f t="shared" si="19"/>
        <v>12</v>
      </c>
      <c r="D53">
        <f t="shared" si="20"/>
        <v>1.2E-5</v>
      </c>
      <c r="E53">
        <v>1E-3</v>
      </c>
      <c r="F53" s="8">
        <f t="shared" si="21"/>
        <v>1.2E-8</v>
      </c>
      <c r="G53">
        <f t="shared" si="22"/>
        <v>1.2E-2</v>
      </c>
      <c r="H53">
        <f t="shared" ref="H53:I53" si="30">H52</f>
        <v>0.44400000000000001</v>
      </c>
      <c r="I53">
        <f t="shared" si="30"/>
        <v>308.60000000000002</v>
      </c>
      <c r="J53">
        <f t="shared" si="17"/>
        <v>32655099.12993867</v>
      </c>
      <c r="K53">
        <f t="shared" si="23"/>
        <v>5.0222527342448142E-2</v>
      </c>
      <c r="L53">
        <f t="shared" si="26"/>
        <v>1500</v>
      </c>
      <c r="M53">
        <f t="shared" si="18"/>
        <v>21.770066086625778</v>
      </c>
      <c r="N53">
        <f t="shared" si="24"/>
        <v>1.0933477392824662</v>
      </c>
    </row>
    <row r="54" spans="2:14" x14ac:dyDescent="0.15">
      <c r="B54">
        <v>50</v>
      </c>
      <c r="C54">
        <f t="shared" si="19"/>
        <v>15</v>
      </c>
      <c r="D54">
        <f t="shared" si="20"/>
        <v>1.5E-5</v>
      </c>
      <c r="E54">
        <v>1E-3</v>
      </c>
      <c r="F54" s="8">
        <f t="shared" si="21"/>
        <v>1.5000000000000002E-8</v>
      </c>
      <c r="G54">
        <f t="shared" si="22"/>
        <v>1.5000000000000001E-2</v>
      </c>
      <c r="H54">
        <f t="shared" ref="H54:I54" si="31">H53</f>
        <v>0.44400000000000001</v>
      </c>
      <c r="I54">
        <f t="shared" si="31"/>
        <v>308.60000000000002</v>
      </c>
      <c r="J54">
        <f t="shared" si="17"/>
        <v>26124079.303950936</v>
      </c>
      <c r="K54">
        <f t="shared" si="23"/>
        <v>3.7904909377411089E-2</v>
      </c>
      <c r="L54">
        <f t="shared" si="26"/>
        <v>1500</v>
      </c>
      <c r="M54">
        <f t="shared" si="18"/>
        <v>17.416052869300625</v>
      </c>
      <c r="N54">
        <f t="shared" si="24"/>
        <v>0.66015390572304056</v>
      </c>
    </row>
    <row r="55" spans="2:14" x14ac:dyDescent="0.15">
      <c r="B55">
        <v>60</v>
      </c>
      <c r="C55">
        <f t="shared" si="19"/>
        <v>18</v>
      </c>
      <c r="D55">
        <f t="shared" si="20"/>
        <v>1.8E-5</v>
      </c>
      <c r="E55">
        <v>1E-3</v>
      </c>
      <c r="F55" s="8">
        <f t="shared" si="21"/>
        <v>1.8000000000000002E-8</v>
      </c>
      <c r="G55">
        <f t="shared" si="22"/>
        <v>1.8000000000000002E-2</v>
      </c>
      <c r="H55">
        <f t="shared" ref="H55:I55" si="32">H54</f>
        <v>0.44400000000000001</v>
      </c>
      <c r="I55">
        <f t="shared" si="32"/>
        <v>308.60000000000002</v>
      </c>
      <c r="J55">
        <f t="shared" si="17"/>
        <v>21770066.086625781</v>
      </c>
      <c r="K55">
        <f t="shared" si="23"/>
        <v>2.928806700709774E-2</v>
      </c>
      <c r="L55">
        <f t="shared" si="26"/>
        <v>1500</v>
      </c>
      <c r="M55">
        <f t="shared" si="18"/>
        <v>14.513377391083853</v>
      </c>
      <c r="N55">
        <f t="shared" si="24"/>
        <v>0.42506876952936129</v>
      </c>
    </row>
    <row r="56" spans="2:14" x14ac:dyDescent="0.15">
      <c r="B56">
        <v>70</v>
      </c>
      <c r="C56">
        <f t="shared" si="19"/>
        <v>21</v>
      </c>
      <c r="D56">
        <f t="shared" si="20"/>
        <v>2.0999999999999999E-5</v>
      </c>
      <c r="E56">
        <v>1E-3</v>
      </c>
      <c r="F56" s="8">
        <f t="shared" si="21"/>
        <v>2.0999999999999999E-8</v>
      </c>
      <c r="G56">
        <f t="shared" si="22"/>
        <v>2.0999999999999998E-2</v>
      </c>
      <c r="H56">
        <f t="shared" ref="H56:I56" si="33">H55</f>
        <v>0.44400000000000001</v>
      </c>
      <c r="I56">
        <f t="shared" si="33"/>
        <v>308.60000000000002</v>
      </c>
      <c r="J56">
        <f t="shared" si="17"/>
        <v>18660056.645679243</v>
      </c>
      <c r="K56">
        <f t="shared" si="23"/>
        <v>2.3030159934995131E-2</v>
      </c>
      <c r="L56">
        <f t="shared" si="26"/>
        <v>1500</v>
      </c>
      <c r="M56">
        <f t="shared" si="18"/>
        <v>12.440037763786162</v>
      </c>
      <c r="N56">
        <f t="shared" si="24"/>
        <v>0.28649605929737448</v>
      </c>
    </row>
    <row r="57" spans="2:14" x14ac:dyDescent="0.15">
      <c r="B57">
        <v>80</v>
      </c>
      <c r="C57">
        <f t="shared" si="19"/>
        <v>24</v>
      </c>
      <c r="D57">
        <f t="shared" si="20"/>
        <v>2.4000000000000001E-5</v>
      </c>
      <c r="E57">
        <v>1E-3</v>
      </c>
      <c r="F57" s="8">
        <f t="shared" si="21"/>
        <v>2.4E-8</v>
      </c>
      <c r="G57">
        <f t="shared" si="22"/>
        <v>2.4E-2</v>
      </c>
      <c r="H57">
        <f t="shared" ref="H57:I57" si="34">H56</f>
        <v>0.44400000000000001</v>
      </c>
      <c r="I57">
        <f t="shared" si="34"/>
        <v>308.60000000000002</v>
      </c>
      <c r="J57">
        <f t="shared" si="17"/>
        <v>16327549.564969335</v>
      </c>
      <c r="K57">
        <f t="shared" si="23"/>
        <v>1.8366121352785147E-2</v>
      </c>
      <c r="L57">
        <f t="shared" si="26"/>
        <v>1500</v>
      </c>
      <c r="M57">
        <f t="shared" si="18"/>
        <v>10.885033043312889</v>
      </c>
      <c r="N57">
        <f t="shared" si="24"/>
        <v>0.19991583780256075</v>
      </c>
    </row>
    <row r="58" spans="2:14" x14ac:dyDescent="0.15">
      <c r="B58">
        <v>90</v>
      </c>
      <c r="C58">
        <f t="shared" si="19"/>
        <v>27</v>
      </c>
      <c r="D58">
        <f t="shared" si="20"/>
        <v>2.6999999999999999E-5</v>
      </c>
      <c r="E58">
        <v>1E-3</v>
      </c>
      <c r="F58" s="8">
        <f t="shared" si="21"/>
        <v>2.7E-8</v>
      </c>
      <c r="G58">
        <f t="shared" si="22"/>
        <v>2.7E-2</v>
      </c>
      <c r="H58">
        <f t="shared" ref="H58:I58" si="35">H57</f>
        <v>0.44400000000000001</v>
      </c>
      <c r="I58">
        <f t="shared" si="35"/>
        <v>308.60000000000002</v>
      </c>
      <c r="J58">
        <f t="shared" si="17"/>
        <v>14513377.391083853</v>
      </c>
      <c r="K58">
        <f t="shared" si="23"/>
        <v>1.4820693117014838E-2</v>
      </c>
      <c r="L58">
        <f t="shared" si="26"/>
        <v>1500</v>
      </c>
      <c r="M58">
        <f t="shared" si="18"/>
        <v>9.6755849273892363</v>
      </c>
      <c r="N58">
        <f t="shared" si="24"/>
        <v>0.14339887493645018</v>
      </c>
    </row>
    <row r="59" spans="2:14" x14ac:dyDescent="0.15">
      <c r="B59">
        <v>100</v>
      </c>
      <c r="C59">
        <f t="shared" si="19"/>
        <v>30</v>
      </c>
      <c r="D59">
        <f t="shared" si="20"/>
        <v>3.0000000000000001E-5</v>
      </c>
      <c r="E59">
        <v>1E-3</v>
      </c>
      <c r="F59" s="8">
        <f t="shared" si="21"/>
        <v>3.0000000000000004E-8</v>
      </c>
      <c r="G59">
        <f t="shared" si="22"/>
        <v>3.0000000000000002E-2</v>
      </c>
      <c r="H59">
        <f t="shared" ref="H59:I59" si="36">H58</f>
        <v>0.44400000000000001</v>
      </c>
      <c r="I59">
        <f t="shared" si="36"/>
        <v>308.60000000000002</v>
      </c>
      <c r="J59">
        <f t="shared" si="17"/>
        <v>13062039.651975468</v>
      </c>
      <c r="K59">
        <f t="shared" si="23"/>
        <v>1.208216177480681E-2</v>
      </c>
      <c r="L59">
        <f t="shared" si="26"/>
        <v>1500</v>
      </c>
      <c r="M59">
        <f t="shared" si="18"/>
        <v>8.7080264346503125</v>
      </c>
      <c r="N59">
        <f t="shared" si="24"/>
        <v>0.10521178412273924</v>
      </c>
    </row>
    <row r="60" spans="2:14" x14ac:dyDescent="0.15">
      <c r="B60">
        <v>200</v>
      </c>
      <c r="C60">
        <f t="shared" si="19"/>
        <v>60</v>
      </c>
      <c r="D60">
        <f t="shared" si="20"/>
        <v>6.0000000000000002E-5</v>
      </c>
      <c r="E60">
        <v>1E-3</v>
      </c>
      <c r="F60" s="8">
        <f t="shared" si="21"/>
        <v>6.0000000000000008E-8</v>
      </c>
      <c r="G60">
        <f t="shared" si="22"/>
        <v>6.0000000000000005E-2</v>
      </c>
      <c r="H60">
        <f t="shared" ref="H60:I60" si="37">H59</f>
        <v>0.44400000000000001</v>
      </c>
      <c r="I60">
        <f t="shared" si="37"/>
        <v>308.60000000000002</v>
      </c>
      <c r="J60">
        <f t="shared" si="17"/>
        <v>6531019.8259877339</v>
      </c>
      <c r="K60">
        <f t="shared" si="23"/>
        <v>5.1392945989398808E-2</v>
      </c>
      <c r="L60">
        <f t="shared" si="26"/>
        <v>1500</v>
      </c>
      <c r="M60">
        <f t="shared" si="18"/>
        <v>4.3540132173251562</v>
      </c>
      <c r="N60">
        <f t="shared" si="24"/>
        <v>0.2237655661151203</v>
      </c>
    </row>
    <row r="61" spans="2:14" x14ac:dyDescent="0.15">
      <c r="B61">
        <v>500</v>
      </c>
      <c r="C61">
        <f t="shared" si="19"/>
        <v>150</v>
      </c>
      <c r="D61">
        <f t="shared" si="20"/>
        <v>1.4999999999999999E-4</v>
      </c>
      <c r="E61">
        <v>1E-3</v>
      </c>
      <c r="F61" s="8">
        <f t="shared" si="21"/>
        <v>1.4999999999999999E-7</v>
      </c>
      <c r="G61">
        <f t="shared" si="22"/>
        <v>0.15</v>
      </c>
      <c r="H61">
        <f t="shared" ref="H61:I61" si="38">H60</f>
        <v>0.44400000000000001</v>
      </c>
      <c r="I61">
        <f t="shared" si="38"/>
        <v>308.60000000000002</v>
      </c>
      <c r="J61">
        <f t="shared" si="17"/>
        <v>2612407.9303950937</v>
      </c>
      <c r="K61">
        <f t="shared" si="23"/>
        <v>1.6786858879607514E-2</v>
      </c>
      <c r="L61">
        <f t="shared" si="26"/>
        <v>1500</v>
      </c>
      <c r="M61">
        <f t="shared" si="18"/>
        <v>1.7416052869300624</v>
      </c>
      <c r="N61">
        <f t="shared" si="24"/>
        <v>2.9236082175673309E-2</v>
      </c>
    </row>
    <row r="62" spans="2:14" x14ac:dyDescent="0.15">
      <c r="B62">
        <v>1000</v>
      </c>
      <c r="C62">
        <f t="shared" si="19"/>
        <v>300</v>
      </c>
      <c r="D62">
        <f t="shared" si="20"/>
        <v>2.9999999999999997E-4</v>
      </c>
      <c r="E62">
        <v>4.0000000000000002E-4</v>
      </c>
      <c r="F62" s="8">
        <f t="shared" si="21"/>
        <v>1.1999999999999999E-7</v>
      </c>
      <c r="G62">
        <f t="shared" si="22"/>
        <v>0.12</v>
      </c>
      <c r="H62">
        <f t="shared" ref="H62:I62" si="39">H61</f>
        <v>0.44400000000000001</v>
      </c>
      <c r="I62">
        <f t="shared" si="39"/>
        <v>308.60000000000002</v>
      </c>
      <c r="J62">
        <f t="shared" si="17"/>
        <v>1774973.0588828165</v>
      </c>
      <c r="K62">
        <f t="shared" si="23"/>
        <v>1.0457968544904661E-3</v>
      </c>
      <c r="L62">
        <f t="shared" si="26"/>
        <v>1500</v>
      </c>
      <c r="M62">
        <f t="shared" si="18"/>
        <v>1.1833153725885444</v>
      </c>
      <c r="N62">
        <f t="shared" si="24"/>
        <v>1.2375074945233137E-3</v>
      </c>
    </row>
    <row r="63" spans="2:14" x14ac:dyDescent="0.15">
      <c r="B63">
        <v>2000</v>
      </c>
      <c r="C63">
        <f t="shared" si="19"/>
        <v>600</v>
      </c>
      <c r="D63">
        <f t="shared" si="20"/>
        <v>5.9999999999999995E-4</v>
      </c>
      <c r="E63">
        <v>4.0000000000000002E-4</v>
      </c>
      <c r="F63" s="8">
        <f t="shared" si="21"/>
        <v>2.3999999999999998E-7</v>
      </c>
      <c r="G63">
        <f t="shared" si="22"/>
        <v>0.24</v>
      </c>
      <c r="H63">
        <f t="shared" ref="H63:I63" si="40">H62</f>
        <v>0.44400000000000001</v>
      </c>
      <c r="I63">
        <f t="shared" si="40"/>
        <v>308.60000000000002</v>
      </c>
      <c r="J63">
        <f t="shared" si="17"/>
        <v>887486.52944140823</v>
      </c>
      <c r="K63">
        <f t="shared" si="23"/>
        <v>4.4362246222062751E-5</v>
      </c>
      <c r="L63">
        <f t="shared" si="26"/>
        <v>1500</v>
      </c>
      <c r="M63">
        <f t="shared" si="18"/>
        <v>0.59165768629427218</v>
      </c>
      <c r="N63">
        <f t="shared" si="24"/>
        <v>2.6247263958562464E-5</v>
      </c>
    </row>
    <row r="64" spans="2:14" x14ac:dyDescent="0.15">
      <c r="M64" t="s">
        <v>64</v>
      </c>
      <c r="N64" s="13">
        <f>SUM(N47:N63)</f>
        <v>216.34147851904635</v>
      </c>
    </row>
    <row r="66" spans="1:18" x14ac:dyDescent="0.15">
      <c r="A66" s="4"/>
    </row>
    <row r="69" spans="1:18" x14ac:dyDescent="0.15">
      <c r="A69" s="1" t="s">
        <v>40</v>
      </c>
      <c r="B69" t="s">
        <v>41</v>
      </c>
    </row>
    <row r="70" spans="1:18" x14ac:dyDescent="0.15">
      <c r="B70" t="s">
        <v>58</v>
      </c>
    </row>
    <row r="72" spans="1:18" x14ac:dyDescent="0.15">
      <c r="A72" s="4"/>
    </row>
    <row r="74" spans="1:18" x14ac:dyDescent="0.15">
      <c r="B74" t="s">
        <v>21</v>
      </c>
      <c r="C74" t="s">
        <v>33</v>
      </c>
      <c r="D74" t="s">
        <v>32</v>
      </c>
      <c r="E74" s="7" t="s">
        <v>8</v>
      </c>
      <c r="F74" s="8" t="s">
        <v>9</v>
      </c>
      <c r="G74" t="s">
        <v>10</v>
      </c>
      <c r="H74" s="7" t="s">
        <v>11</v>
      </c>
      <c r="I74" s="2" t="s">
        <v>43</v>
      </c>
      <c r="J74" s="2" t="s">
        <v>42</v>
      </c>
      <c r="K74" s="2" t="s">
        <v>62</v>
      </c>
      <c r="L74" s="4" t="s">
        <v>35</v>
      </c>
      <c r="N74" t="s">
        <v>45</v>
      </c>
      <c r="O74" t="s">
        <v>44</v>
      </c>
      <c r="P74" s="10" t="s">
        <v>46</v>
      </c>
      <c r="Q74" t="s">
        <v>47</v>
      </c>
      <c r="R74" t="s">
        <v>54</v>
      </c>
    </row>
    <row r="75" spans="1:18" x14ac:dyDescent="0.15">
      <c r="B75">
        <v>2</v>
      </c>
      <c r="C75">
        <f>B75*0.3</f>
        <v>0.6</v>
      </c>
      <c r="D75">
        <f>C75/1000000</f>
        <v>5.9999999999999997E-7</v>
      </c>
      <c r="E75">
        <f>E47</f>
        <v>1E-3</v>
      </c>
      <c r="F75" s="8">
        <f>E75*D75</f>
        <v>6E-10</v>
      </c>
      <c r="G75">
        <f>F75*1000000</f>
        <v>5.9999999999999995E-4</v>
      </c>
      <c r="H75">
        <f>I47</f>
        <v>308.60000000000002</v>
      </c>
      <c r="I75">
        <f>F75*2*H75*D75</f>
        <v>2.2219200000000003E-13</v>
      </c>
      <c r="J75">
        <f t="shared" ref="J75:J91" si="41">3.14*(D75/2)^2</f>
        <v>2.8259999999999998E-13</v>
      </c>
      <c r="K75">
        <f t="shared" ref="K75:K91" si="42">I75/(J75+I75)</f>
        <v>0.4401654542861218</v>
      </c>
      <c r="L75">
        <f>G18</f>
        <v>0.43082302212625118</v>
      </c>
      <c r="N75" s="4">
        <f>L75+M92</f>
        <v>0.68113582788470606</v>
      </c>
      <c r="O75">
        <f>N75</f>
        <v>0.68113582788470606</v>
      </c>
      <c r="P75">
        <v>0.44900000000000001</v>
      </c>
      <c r="Q75">
        <f>P75*O75</f>
        <v>0.30582998672023304</v>
      </c>
      <c r="R75">
        <f>3000/C75</f>
        <v>5000</v>
      </c>
    </row>
    <row r="76" spans="1:18" x14ac:dyDescent="0.15">
      <c r="B76">
        <v>5</v>
      </c>
      <c r="C76">
        <f t="shared" ref="C76:C91" si="43">B76*0.3</f>
        <v>1.5</v>
      </c>
      <c r="D76">
        <f t="shared" ref="D76:D91" si="44">C76/1000000</f>
        <v>1.5E-6</v>
      </c>
      <c r="E76">
        <f t="shared" ref="E76:E91" si="45">E48</f>
        <v>1E-3</v>
      </c>
      <c r="F76" s="8">
        <f t="shared" ref="F76:F91" si="46">E76*D76</f>
        <v>1.5E-9</v>
      </c>
      <c r="G76">
        <f t="shared" ref="G76:G91" si="47">F76*1000000</f>
        <v>1.5E-3</v>
      </c>
      <c r="H76">
        <f t="shared" ref="H76:H91" si="48">I48</f>
        <v>308.60000000000002</v>
      </c>
      <c r="I76">
        <f t="shared" ref="I76:I91" si="49">F76*2*H76*D76</f>
        <v>1.3887000000000001E-12</v>
      </c>
      <c r="J76">
        <f t="shared" si="41"/>
        <v>1.7662500000000003E-12</v>
      </c>
      <c r="K76">
        <f t="shared" si="42"/>
        <v>0.4401654542861218</v>
      </c>
      <c r="L76">
        <f t="shared" ref="L76:L91" si="50">G19</f>
        <v>6.7183925325557114E-2</v>
      </c>
      <c r="M76">
        <f t="shared" ref="M76:M91" si="51">K76*L76</f>
        <v>2.957204301164873E-2</v>
      </c>
      <c r="N76">
        <f>L76-M76</f>
        <v>3.7611882313908385E-2</v>
      </c>
      <c r="O76">
        <f>O75+N76</f>
        <v>0.71874771019861439</v>
      </c>
      <c r="P76">
        <f>P75</f>
        <v>0.44900000000000001</v>
      </c>
      <c r="Q76">
        <f t="shared" ref="Q76:Q91" si="52">P76*O76</f>
        <v>0.32271772187917785</v>
      </c>
      <c r="R76">
        <f t="shared" ref="R76:R91" si="53">3000/C76</f>
        <v>2000</v>
      </c>
    </row>
    <row r="77" spans="1:18" x14ac:dyDescent="0.15">
      <c r="B77">
        <v>10</v>
      </c>
      <c r="C77">
        <f t="shared" si="43"/>
        <v>3</v>
      </c>
      <c r="D77">
        <f t="shared" si="44"/>
        <v>3.0000000000000001E-6</v>
      </c>
      <c r="E77">
        <f t="shared" si="45"/>
        <v>1E-3</v>
      </c>
      <c r="F77" s="8">
        <f t="shared" si="46"/>
        <v>3E-9</v>
      </c>
      <c r="G77">
        <f t="shared" si="47"/>
        <v>3.0000000000000001E-3</v>
      </c>
      <c r="H77">
        <f t="shared" si="48"/>
        <v>308.60000000000002</v>
      </c>
      <c r="I77">
        <f t="shared" si="49"/>
        <v>5.5548000000000005E-12</v>
      </c>
      <c r="J77">
        <f t="shared" si="41"/>
        <v>7.0650000000000011E-12</v>
      </c>
      <c r="K77">
        <f t="shared" si="42"/>
        <v>0.4401654542861218</v>
      </c>
      <c r="L77">
        <f t="shared" si="50"/>
        <v>7.6181844818136835E-2</v>
      </c>
      <c r="M77">
        <f t="shared" si="51"/>
        <v>3.3532616332730032E-2</v>
      </c>
      <c r="N77">
        <f t="shared" ref="N77:N91" si="54">L77-M77</f>
        <v>4.2649228485406802E-2</v>
      </c>
      <c r="O77">
        <f t="shared" ref="O77:O91" si="55">O76+N77</f>
        <v>0.76139693868402114</v>
      </c>
      <c r="P77">
        <f t="shared" ref="P77:P91" si="56">P76</f>
        <v>0.44900000000000001</v>
      </c>
      <c r="Q77">
        <f t="shared" si="52"/>
        <v>0.34186722546912551</v>
      </c>
      <c r="R77">
        <f t="shared" si="53"/>
        <v>1000</v>
      </c>
    </row>
    <row r="78" spans="1:18" x14ac:dyDescent="0.15">
      <c r="B78">
        <v>15</v>
      </c>
      <c r="C78">
        <f t="shared" si="43"/>
        <v>4.5</v>
      </c>
      <c r="D78">
        <f t="shared" si="44"/>
        <v>4.5000000000000001E-6</v>
      </c>
      <c r="E78">
        <f t="shared" si="45"/>
        <v>1E-3</v>
      </c>
      <c r="F78" s="8">
        <f t="shared" si="46"/>
        <v>4.5000000000000006E-9</v>
      </c>
      <c r="G78">
        <f t="shared" si="47"/>
        <v>4.5000000000000005E-3</v>
      </c>
      <c r="H78">
        <f t="shared" si="48"/>
        <v>308.60000000000002</v>
      </c>
      <c r="I78">
        <f t="shared" si="49"/>
        <v>1.2498300000000003E-11</v>
      </c>
      <c r="J78">
        <f t="shared" si="41"/>
        <v>1.5896250000000001E-11</v>
      </c>
      <c r="K78">
        <f t="shared" si="42"/>
        <v>0.44016545428612186</v>
      </c>
      <c r="L78">
        <f t="shared" si="50"/>
        <v>5.6590610841558253E-2</v>
      </c>
      <c r="M78">
        <f t="shared" si="51"/>
        <v>2.490923192940362E-2</v>
      </c>
      <c r="N78">
        <f t="shared" si="54"/>
        <v>3.1681378912154633E-2</v>
      </c>
      <c r="O78">
        <f t="shared" si="55"/>
        <v>0.79307831759617575</v>
      </c>
      <c r="P78">
        <f t="shared" si="56"/>
        <v>0.44900000000000001</v>
      </c>
      <c r="Q78">
        <f t="shared" si="52"/>
        <v>0.35609216460068294</v>
      </c>
      <c r="R78">
        <f t="shared" si="53"/>
        <v>666.66666666666663</v>
      </c>
    </row>
    <row r="79" spans="1:18" x14ac:dyDescent="0.15">
      <c r="B79">
        <v>20</v>
      </c>
      <c r="C79">
        <f t="shared" si="43"/>
        <v>6</v>
      </c>
      <c r="D79">
        <f t="shared" si="44"/>
        <v>6.0000000000000002E-6</v>
      </c>
      <c r="E79">
        <f t="shared" si="45"/>
        <v>1E-3</v>
      </c>
      <c r="F79" s="8">
        <f t="shared" si="46"/>
        <v>6E-9</v>
      </c>
      <c r="G79">
        <f t="shared" si="47"/>
        <v>6.0000000000000001E-3</v>
      </c>
      <c r="H79">
        <f t="shared" si="48"/>
        <v>308.60000000000002</v>
      </c>
      <c r="I79">
        <f t="shared" si="49"/>
        <v>2.2219200000000002E-11</v>
      </c>
      <c r="J79">
        <f t="shared" si="41"/>
        <v>2.8260000000000004E-11</v>
      </c>
      <c r="K79">
        <f t="shared" si="42"/>
        <v>0.4401654542861218</v>
      </c>
      <c r="L79">
        <f t="shared" si="50"/>
        <v>4.525575732219278E-2</v>
      </c>
      <c r="M79">
        <f t="shared" si="51"/>
        <v>1.9920020980785467E-2</v>
      </c>
      <c r="N79">
        <f t="shared" si="54"/>
        <v>2.5335736341407313E-2</v>
      </c>
      <c r="O79">
        <f t="shared" si="55"/>
        <v>0.81841405393758304</v>
      </c>
      <c r="P79">
        <f t="shared" si="56"/>
        <v>0.44900000000000001</v>
      </c>
      <c r="Q79">
        <f t="shared" si="52"/>
        <v>0.36746791021797481</v>
      </c>
      <c r="R79">
        <f t="shared" si="53"/>
        <v>500</v>
      </c>
    </row>
    <row r="80" spans="1:18" x14ac:dyDescent="0.15">
      <c r="B80">
        <v>30</v>
      </c>
      <c r="C80">
        <f t="shared" si="43"/>
        <v>9</v>
      </c>
      <c r="D80">
        <f t="shared" si="44"/>
        <v>9.0000000000000002E-6</v>
      </c>
      <c r="E80">
        <f t="shared" si="45"/>
        <v>1E-3</v>
      </c>
      <c r="F80" s="8">
        <f t="shared" si="46"/>
        <v>9.0000000000000012E-9</v>
      </c>
      <c r="G80">
        <f t="shared" si="47"/>
        <v>9.0000000000000011E-3</v>
      </c>
      <c r="H80">
        <f t="shared" si="48"/>
        <v>308.60000000000002</v>
      </c>
      <c r="I80">
        <f t="shared" si="49"/>
        <v>4.9993200000000012E-11</v>
      </c>
      <c r="J80">
        <f t="shared" si="41"/>
        <v>6.3585000000000006E-11</v>
      </c>
      <c r="K80">
        <f t="shared" si="42"/>
        <v>0.44016545428612186</v>
      </c>
      <c r="L80">
        <f t="shared" si="50"/>
        <v>6.8979757850075929E-2</v>
      </c>
      <c r="M80">
        <f t="shared" si="51"/>
        <v>3.036250645062535E-2</v>
      </c>
      <c r="N80">
        <f t="shared" si="54"/>
        <v>3.8617251399450575E-2</v>
      </c>
      <c r="O80">
        <f t="shared" si="55"/>
        <v>0.85703130533703364</v>
      </c>
      <c r="P80">
        <f t="shared" si="56"/>
        <v>0.44900000000000001</v>
      </c>
      <c r="Q80">
        <f t="shared" si="52"/>
        <v>0.38480705609632809</v>
      </c>
      <c r="R80">
        <f t="shared" si="53"/>
        <v>333.33333333333331</v>
      </c>
    </row>
    <row r="81" spans="1:18" x14ac:dyDescent="0.15">
      <c r="B81">
        <v>40</v>
      </c>
      <c r="C81">
        <f t="shared" si="43"/>
        <v>12</v>
      </c>
      <c r="D81">
        <f t="shared" si="44"/>
        <v>1.2E-5</v>
      </c>
      <c r="E81">
        <f t="shared" si="45"/>
        <v>1E-3</v>
      </c>
      <c r="F81" s="8">
        <f t="shared" si="46"/>
        <v>1.2E-8</v>
      </c>
      <c r="G81">
        <f t="shared" si="47"/>
        <v>1.2E-2</v>
      </c>
      <c r="H81">
        <f t="shared" si="48"/>
        <v>308.60000000000002</v>
      </c>
      <c r="I81">
        <f t="shared" si="49"/>
        <v>8.8876800000000008E-11</v>
      </c>
      <c r="J81">
        <f t="shared" si="41"/>
        <v>1.1304000000000002E-10</v>
      </c>
      <c r="K81">
        <f t="shared" si="42"/>
        <v>0.4401654542861218</v>
      </c>
      <c r="L81">
        <f t="shared" si="50"/>
        <v>5.0222527342448142E-2</v>
      </c>
      <c r="M81">
        <f t="shared" si="51"/>
        <v>2.2106221563085861E-2</v>
      </c>
      <c r="N81">
        <f t="shared" si="54"/>
        <v>2.8116305779362281E-2</v>
      </c>
      <c r="O81">
        <f t="shared" si="55"/>
        <v>0.88514761111639595</v>
      </c>
      <c r="P81">
        <f t="shared" si="56"/>
        <v>0.44900000000000001</v>
      </c>
      <c r="Q81">
        <f t="shared" si="52"/>
        <v>0.39743127739126177</v>
      </c>
      <c r="R81">
        <f t="shared" si="53"/>
        <v>250</v>
      </c>
    </row>
    <row r="82" spans="1:18" x14ac:dyDescent="0.15">
      <c r="B82">
        <v>50</v>
      </c>
      <c r="C82">
        <f t="shared" si="43"/>
        <v>15</v>
      </c>
      <c r="D82">
        <f t="shared" si="44"/>
        <v>1.5E-5</v>
      </c>
      <c r="E82">
        <f t="shared" si="45"/>
        <v>1E-3</v>
      </c>
      <c r="F82" s="8">
        <f t="shared" si="46"/>
        <v>1.5000000000000002E-8</v>
      </c>
      <c r="G82">
        <f t="shared" si="47"/>
        <v>1.5000000000000001E-2</v>
      </c>
      <c r="H82">
        <f t="shared" si="48"/>
        <v>308.60000000000002</v>
      </c>
      <c r="I82">
        <f t="shared" si="49"/>
        <v>1.3887000000000003E-10</v>
      </c>
      <c r="J82">
        <f t="shared" si="41"/>
        <v>1.76625E-10</v>
      </c>
      <c r="K82">
        <f t="shared" si="42"/>
        <v>0.44016545428612186</v>
      </c>
      <c r="L82">
        <f t="shared" si="50"/>
        <v>3.7904909377411089E-2</v>
      </c>
      <c r="M82">
        <f t="shared" si="51"/>
        <v>1.6684431655782431E-2</v>
      </c>
      <c r="N82">
        <f t="shared" si="54"/>
        <v>2.1220477721628658E-2</v>
      </c>
      <c r="O82">
        <f t="shared" si="55"/>
        <v>0.90636808883802455</v>
      </c>
      <c r="P82">
        <f t="shared" si="56"/>
        <v>0.44900000000000001</v>
      </c>
      <c r="Q82">
        <f t="shared" si="52"/>
        <v>0.40695927188827302</v>
      </c>
      <c r="R82">
        <f t="shared" si="53"/>
        <v>200</v>
      </c>
    </row>
    <row r="83" spans="1:18" x14ac:dyDescent="0.15">
      <c r="B83">
        <v>60</v>
      </c>
      <c r="C83">
        <f t="shared" si="43"/>
        <v>18</v>
      </c>
      <c r="D83">
        <f t="shared" si="44"/>
        <v>1.8E-5</v>
      </c>
      <c r="E83">
        <f t="shared" si="45"/>
        <v>1E-3</v>
      </c>
      <c r="F83" s="8">
        <f t="shared" si="46"/>
        <v>1.8000000000000002E-8</v>
      </c>
      <c r="G83">
        <f t="shared" si="47"/>
        <v>1.8000000000000002E-2</v>
      </c>
      <c r="H83">
        <f t="shared" si="48"/>
        <v>308.60000000000002</v>
      </c>
      <c r="I83">
        <f t="shared" si="49"/>
        <v>1.9997280000000005E-10</v>
      </c>
      <c r="J83">
        <f t="shared" si="41"/>
        <v>2.5434000000000002E-10</v>
      </c>
      <c r="K83">
        <f t="shared" si="42"/>
        <v>0.44016545428612186</v>
      </c>
      <c r="L83">
        <f t="shared" si="50"/>
        <v>2.928806700709774E-2</v>
      </c>
      <c r="M83">
        <f t="shared" si="51"/>
        <v>1.2891595319341554E-2</v>
      </c>
      <c r="N83">
        <f t="shared" si="54"/>
        <v>1.6396471687756188E-2</v>
      </c>
      <c r="O83">
        <f t="shared" si="55"/>
        <v>0.92276456052578071</v>
      </c>
      <c r="P83">
        <f t="shared" si="56"/>
        <v>0.44900000000000001</v>
      </c>
      <c r="Q83">
        <f t="shared" si="52"/>
        <v>0.41432128767607557</v>
      </c>
      <c r="R83">
        <f t="shared" si="53"/>
        <v>166.66666666666666</v>
      </c>
    </row>
    <row r="84" spans="1:18" x14ac:dyDescent="0.15">
      <c r="B84">
        <v>70</v>
      </c>
      <c r="C84">
        <f t="shared" si="43"/>
        <v>21</v>
      </c>
      <c r="D84">
        <f t="shared" si="44"/>
        <v>2.0999999999999999E-5</v>
      </c>
      <c r="E84">
        <f t="shared" si="45"/>
        <v>1E-3</v>
      </c>
      <c r="F84" s="8">
        <f t="shared" si="46"/>
        <v>2.0999999999999999E-8</v>
      </c>
      <c r="G84">
        <f t="shared" si="47"/>
        <v>2.0999999999999998E-2</v>
      </c>
      <c r="H84">
        <f t="shared" si="48"/>
        <v>308.60000000000002</v>
      </c>
      <c r="I84">
        <f t="shared" si="49"/>
        <v>2.7218519999999999E-10</v>
      </c>
      <c r="J84">
        <f t="shared" si="41"/>
        <v>3.4618499999999998E-10</v>
      </c>
      <c r="K84">
        <f t="shared" si="42"/>
        <v>0.4401654542861218</v>
      </c>
      <c r="L84">
        <f t="shared" si="50"/>
        <v>2.3030159934995131E-2</v>
      </c>
      <c r="M84">
        <f t="shared" si="51"/>
        <v>1.0137080810069173E-2</v>
      </c>
      <c r="N84">
        <f t="shared" si="54"/>
        <v>1.2893079124925958E-2</v>
      </c>
      <c r="O84">
        <f t="shared" si="55"/>
        <v>0.9356576396507067</v>
      </c>
      <c r="P84">
        <f t="shared" si="56"/>
        <v>0.44900000000000001</v>
      </c>
      <c r="Q84">
        <f t="shared" si="52"/>
        <v>0.42011028020316732</v>
      </c>
      <c r="R84">
        <f t="shared" si="53"/>
        <v>142.85714285714286</v>
      </c>
    </row>
    <row r="85" spans="1:18" x14ac:dyDescent="0.15">
      <c r="B85">
        <v>80</v>
      </c>
      <c r="C85">
        <f t="shared" si="43"/>
        <v>24</v>
      </c>
      <c r="D85">
        <f t="shared" si="44"/>
        <v>2.4000000000000001E-5</v>
      </c>
      <c r="E85">
        <f t="shared" si="45"/>
        <v>1E-3</v>
      </c>
      <c r="F85" s="8">
        <f t="shared" si="46"/>
        <v>2.4E-8</v>
      </c>
      <c r="G85">
        <f t="shared" si="47"/>
        <v>2.4E-2</v>
      </c>
      <c r="H85">
        <f t="shared" si="48"/>
        <v>308.60000000000002</v>
      </c>
      <c r="I85">
        <f t="shared" si="49"/>
        <v>3.5550720000000003E-10</v>
      </c>
      <c r="J85">
        <f t="shared" si="41"/>
        <v>4.5216000000000007E-10</v>
      </c>
      <c r="K85">
        <f t="shared" si="42"/>
        <v>0.4401654542861218</v>
      </c>
      <c r="L85">
        <f t="shared" si="50"/>
        <v>1.8366121352785147E-2</v>
      </c>
      <c r="M85">
        <f t="shared" si="51"/>
        <v>8.0841321487227155E-3</v>
      </c>
      <c r="N85">
        <f t="shared" si="54"/>
        <v>1.0281989204062432E-2</v>
      </c>
      <c r="O85">
        <f t="shared" si="55"/>
        <v>0.94593962885476912</v>
      </c>
      <c r="P85">
        <f t="shared" si="56"/>
        <v>0.44900000000000001</v>
      </c>
      <c r="Q85">
        <f t="shared" si="52"/>
        <v>0.42472689335579134</v>
      </c>
      <c r="R85">
        <f t="shared" si="53"/>
        <v>125</v>
      </c>
    </row>
    <row r="86" spans="1:18" x14ac:dyDescent="0.15">
      <c r="B86">
        <v>90</v>
      </c>
      <c r="C86">
        <f t="shared" si="43"/>
        <v>27</v>
      </c>
      <c r="D86">
        <f t="shared" si="44"/>
        <v>2.6999999999999999E-5</v>
      </c>
      <c r="E86">
        <f t="shared" si="45"/>
        <v>1E-3</v>
      </c>
      <c r="F86" s="8">
        <f t="shared" si="46"/>
        <v>2.7E-8</v>
      </c>
      <c r="G86">
        <f t="shared" si="47"/>
        <v>2.7E-2</v>
      </c>
      <c r="H86">
        <f t="shared" si="48"/>
        <v>308.60000000000002</v>
      </c>
      <c r="I86">
        <f t="shared" si="49"/>
        <v>4.4993880000000003E-10</v>
      </c>
      <c r="J86">
        <f t="shared" si="41"/>
        <v>5.7226499999999999E-10</v>
      </c>
      <c r="K86">
        <f t="shared" si="42"/>
        <v>0.4401654542861218</v>
      </c>
      <c r="L86">
        <f t="shared" si="50"/>
        <v>1.4820693117014838E-2</v>
      </c>
      <c r="M86">
        <f t="shared" si="51"/>
        <v>6.5235571186860351E-3</v>
      </c>
      <c r="N86">
        <f t="shared" si="54"/>
        <v>8.2971359983288022E-3</v>
      </c>
      <c r="O86">
        <f t="shared" si="55"/>
        <v>0.95423676485309794</v>
      </c>
      <c r="P86">
        <f t="shared" si="56"/>
        <v>0.44900000000000001</v>
      </c>
      <c r="Q86">
        <f t="shared" si="52"/>
        <v>0.428452307419041</v>
      </c>
      <c r="R86">
        <f t="shared" si="53"/>
        <v>111.11111111111111</v>
      </c>
    </row>
    <row r="87" spans="1:18" x14ac:dyDescent="0.15">
      <c r="B87">
        <v>100</v>
      </c>
      <c r="C87">
        <f t="shared" si="43"/>
        <v>30</v>
      </c>
      <c r="D87">
        <f t="shared" si="44"/>
        <v>3.0000000000000001E-5</v>
      </c>
      <c r="E87">
        <f t="shared" si="45"/>
        <v>1E-3</v>
      </c>
      <c r="F87" s="8">
        <f t="shared" si="46"/>
        <v>3.0000000000000004E-8</v>
      </c>
      <c r="G87">
        <f t="shared" si="47"/>
        <v>3.0000000000000002E-2</v>
      </c>
      <c r="H87">
        <f t="shared" si="48"/>
        <v>308.60000000000002</v>
      </c>
      <c r="I87">
        <f t="shared" si="49"/>
        <v>5.5548000000000013E-10</v>
      </c>
      <c r="J87">
        <f t="shared" si="41"/>
        <v>7.0649999999999999E-10</v>
      </c>
      <c r="K87">
        <f t="shared" si="42"/>
        <v>0.44016545428612186</v>
      </c>
      <c r="L87">
        <f t="shared" si="50"/>
        <v>1.208216177480681E-2</v>
      </c>
      <c r="M87">
        <f t="shared" si="51"/>
        <v>5.3181502263662563E-3</v>
      </c>
      <c r="N87">
        <f t="shared" si="54"/>
        <v>6.7640115484405537E-3</v>
      </c>
      <c r="O87">
        <f t="shared" si="55"/>
        <v>0.96100077640153847</v>
      </c>
      <c r="P87">
        <f t="shared" si="56"/>
        <v>0.44900000000000001</v>
      </c>
      <c r="Q87">
        <f t="shared" si="52"/>
        <v>0.43148934860429078</v>
      </c>
      <c r="R87">
        <f t="shared" si="53"/>
        <v>100</v>
      </c>
    </row>
    <row r="88" spans="1:18" x14ac:dyDescent="0.15">
      <c r="B88">
        <v>200</v>
      </c>
      <c r="C88">
        <f t="shared" si="43"/>
        <v>60</v>
      </c>
      <c r="D88">
        <f t="shared" si="44"/>
        <v>6.0000000000000002E-5</v>
      </c>
      <c r="E88">
        <f t="shared" si="45"/>
        <v>1E-3</v>
      </c>
      <c r="F88" s="8">
        <f t="shared" si="46"/>
        <v>6.0000000000000008E-8</v>
      </c>
      <c r="G88">
        <f t="shared" si="47"/>
        <v>6.0000000000000005E-2</v>
      </c>
      <c r="H88">
        <f t="shared" si="48"/>
        <v>308.60000000000002</v>
      </c>
      <c r="I88">
        <f t="shared" si="49"/>
        <v>2.2219200000000005E-9</v>
      </c>
      <c r="J88">
        <f t="shared" si="41"/>
        <v>2.826E-9</v>
      </c>
      <c r="K88">
        <f t="shared" si="42"/>
        <v>0.44016545428612186</v>
      </c>
      <c r="L88">
        <f t="shared" si="50"/>
        <v>5.1392945989398808E-2</v>
      </c>
      <c r="M88">
        <f t="shared" si="51"/>
        <v>2.262139941852585E-2</v>
      </c>
      <c r="N88">
        <f t="shared" si="54"/>
        <v>2.8771546570872959E-2</v>
      </c>
      <c r="O88">
        <f t="shared" si="55"/>
        <v>0.98977232297241147</v>
      </c>
      <c r="P88">
        <f t="shared" si="56"/>
        <v>0.44900000000000001</v>
      </c>
      <c r="Q88">
        <f t="shared" si="52"/>
        <v>0.44440777301461276</v>
      </c>
      <c r="R88">
        <f t="shared" si="53"/>
        <v>50</v>
      </c>
    </row>
    <row r="89" spans="1:18" x14ac:dyDescent="0.15">
      <c r="B89">
        <v>500</v>
      </c>
      <c r="C89">
        <f t="shared" si="43"/>
        <v>150</v>
      </c>
      <c r="D89">
        <f t="shared" si="44"/>
        <v>1.4999999999999999E-4</v>
      </c>
      <c r="E89">
        <f t="shared" si="45"/>
        <v>1E-3</v>
      </c>
      <c r="F89" s="8">
        <f t="shared" si="46"/>
        <v>1.4999999999999999E-7</v>
      </c>
      <c r="G89">
        <f t="shared" si="47"/>
        <v>0.15</v>
      </c>
      <c r="H89">
        <f t="shared" si="48"/>
        <v>308.60000000000002</v>
      </c>
      <c r="I89">
        <f t="shared" si="49"/>
        <v>1.3886999999999999E-8</v>
      </c>
      <c r="J89">
        <f t="shared" si="41"/>
        <v>1.7662499999999997E-8</v>
      </c>
      <c r="K89">
        <f t="shared" si="42"/>
        <v>0.44016545428612186</v>
      </c>
      <c r="L89">
        <f t="shared" si="50"/>
        <v>1.6786858879607514E-2</v>
      </c>
      <c r="M89">
        <f t="shared" si="51"/>
        <v>7.3889953647794599E-3</v>
      </c>
      <c r="N89">
        <f t="shared" si="54"/>
        <v>9.3978635148280545E-3</v>
      </c>
      <c r="O89">
        <f t="shared" si="55"/>
        <v>0.99917018648723954</v>
      </c>
      <c r="P89">
        <f t="shared" si="56"/>
        <v>0.44900000000000001</v>
      </c>
      <c r="Q89">
        <f t="shared" si="52"/>
        <v>0.44862741373277054</v>
      </c>
      <c r="R89">
        <f t="shared" si="53"/>
        <v>20</v>
      </c>
    </row>
    <row r="90" spans="1:18" x14ac:dyDescent="0.15">
      <c r="B90">
        <v>1000</v>
      </c>
      <c r="C90">
        <f t="shared" si="43"/>
        <v>300</v>
      </c>
      <c r="D90">
        <f t="shared" si="44"/>
        <v>2.9999999999999997E-4</v>
      </c>
      <c r="E90">
        <f t="shared" si="45"/>
        <v>4.0000000000000002E-4</v>
      </c>
      <c r="F90" s="8">
        <f t="shared" si="46"/>
        <v>1.1999999999999999E-7</v>
      </c>
      <c r="G90">
        <f t="shared" si="47"/>
        <v>0.12</v>
      </c>
      <c r="H90">
        <f t="shared" si="48"/>
        <v>308.60000000000002</v>
      </c>
      <c r="I90">
        <f t="shared" si="49"/>
        <v>2.22192E-8</v>
      </c>
      <c r="J90">
        <f t="shared" si="41"/>
        <v>7.0649999999999987E-8</v>
      </c>
      <c r="K90">
        <f t="shared" si="42"/>
        <v>0.23925262627437299</v>
      </c>
      <c r="L90">
        <f t="shared" si="50"/>
        <v>1.0457968544904661E-3</v>
      </c>
      <c r="M90">
        <f t="shared" si="51"/>
        <v>2.5020964398632232E-4</v>
      </c>
      <c r="N90">
        <f t="shared" si="54"/>
        <v>7.9558721050414379E-4</v>
      </c>
      <c r="O90">
        <f t="shared" si="55"/>
        <v>0.99996577369774364</v>
      </c>
      <c r="P90">
        <f t="shared" si="56"/>
        <v>0.44900000000000001</v>
      </c>
      <c r="Q90">
        <f t="shared" si="52"/>
        <v>0.44898463239028691</v>
      </c>
      <c r="R90">
        <f t="shared" si="53"/>
        <v>10</v>
      </c>
    </row>
    <row r="91" spans="1:18" x14ac:dyDescent="0.15">
      <c r="B91">
        <v>2000</v>
      </c>
      <c r="C91">
        <f t="shared" si="43"/>
        <v>600</v>
      </c>
      <c r="D91">
        <f t="shared" si="44"/>
        <v>5.9999999999999995E-4</v>
      </c>
      <c r="E91">
        <f t="shared" si="45"/>
        <v>4.0000000000000002E-4</v>
      </c>
      <c r="F91" s="8">
        <f t="shared" si="46"/>
        <v>2.3999999999999998E-7</v>
      </c>
      <c r="G91">
        <f t="shared" si="47"/>
        <v>0.24</v>
      </c>
      <c r="H91">
        <f t="shared" si="48"/>
        <v>308.60000000000002</v>
      </c>
      <c r="I91">
        <f t="shared" si="49"/>
        <v>8.8876799999999998E-8</v>
      </c>
      <c r="J91">
        <f t="shared" si="41"/>
        <v>2.8259999999999995E-7</v>
      </c>
      <c r="K91">
        <f t="shared" si="42"/>
        <v>0.23925262627437299</v>
      </c>
      <c r="L91">
        <f t="shared" si="50"/>
        <v>4.4362246222062751E-5</v>
      </c>
      <c r="M91">
        <f t="shared" si="51"/>
        <v>1.0613783916058894E-5</v>
      </c>
      <c r="N91">
        <f t="shared" si="54"/>
        <v>3.3748462306003859E-5</v>
      </c>
      <c r="O91">
        <f t="shared" si="55"/>
        <v>0.99999952216004961</v>
      </c>
      <c r="P91">
        <f t="shared" si="56"/>
        <v>0.44900000000000001</v>
      </c>
      <c r="Q91">
        <f t="shared" si="52"/>
        <v>0.4489997854498623</v>
      </c>
      <c r="R91">
        <f t="shared" si="53"/>
        <v>5</v>
      </c>
    </row>
    <row r="92" spans="1:18" x14ac:dyDescent="0.15">
      <c r="M92">
        <f>SUM(M76:M91)</f>
        <v>0.25031280575845488</v>
      </c>
    </row>
    <row r="94" spans="1:18" x14ac:dyDescent="0.15">
      <c r="A94" s="1" t="s">
        <v>51</v>
      </c>
      <c r="B94" t="s">
        <v>52</v>
      </c>
      <c r="F94" s="4"/>
    </row>
    <row r="95" spans="1:18" x14ac:dyDescent="0.15">
      <c r="F95" s="7"/>
      <c r="I95" s="5"/>
      <c r="J95" s="6"/>
      <c r="M95" s="4"/>
    </row>
    <row r="96" spans="1:18" x14ac:dyDescent="0.15">
      <c r="B96" t="s">
        <v>53</v>
      </c>
      <c r="F96" s="4"/>
    </row>
    <row r="97" spans="2:4" x14ac:dyDescent="0.15">
      <c r="B97" t="s">
        <v>0</v>
      </c>
      <c r="C97" t="s">
        <v>54</v>
      </c>
      <c r="D97" s="2" t="s">
        <v>55</v>
      </c>
    </row>
    <row r="98" spans="2:4" x14ac:dyDescent="0.15">
      <c r="C98">
        <v>5</v>
      </c>
      <c r="D98">
        <v>0.44900000000000001</v>
      </c>
    </row>
    <row r="99" spans="2:4" x14ac:dyDescent="0.15">
      <c r="C99">
        <v>10</v>
      </c>
      <c r="D99">
        <v>0.44900000000000001</v>
      </c>
    </row>
    <row r="100" spans="2:4" x14ac:dyDescent="0.15">
      <c r="C100">
        <v>50</v>
      </c>
      <c r="D100">
        <v>0.436</v>
      </c>
    </row>
    <row r="101" spans="2:4" x14ac:dyDescent="0.15">
      <c r="C101">
        <v>100</v>
      </c>
      <c r="D101">
        <v>0.432</v>
      </c>
    </row>
    <row r="102" spans="2:4" x14ac:dyDescent="0.15">
      <c r="C102">
        <v>200</v>
      </c>
      <c r="D102">
        <v>0.42599999999999999</v>
      </c>
    </row>
    <row r="103" spans="2:4" x14ac:dyDescent="0.15">
      <c r="C103">
        <v>316</v>
      </c>
      <c r="D103">
        <v>0.41099999999999998</v>
      </c>
    </row>
    <row r="104" spans="2:4" x14ac:dyDescent="0.15">
      <c r="C104">
        <v>631</v>
      </c>
      <c r="D104">
        <v>0.38200000000000001</v>
      </c>
    </row>
    <row r="105" spans="2:4" x14ac:dyDescent="0.15">
      <c r="C105">
        <v>1000</v>
      </c>
      <c r="D105">
        <v>0.36499999999999999</v>
      </c>
    </row>
    <row r="106" spans="2:4" x14ac:dyDescent="0.15">
      <c r="C106">
        <v>2000</v>
      </c>
      <c r="D106">
        <v>0.34</v>
      </c>
    </row>
    <row r="107" spans="2:4" x14ac:dyDescent="0.15">
      <c r="C107">
        <v>6310</v>
      </c>
      <c r="D107">
        <v>0.31</v>
      </c>
    </row>
    <row r="108" spans="2:4" x14ac:dyDescent="0.15">
      <c r="C108">
        <v>15850</v>
      </c>
      <c r="D108">
        <v>0.27800000000000002</v>
      </c>
    </row>
    <row r="115" spans="1:7" x14ac:dyDescent="0.15">
      <c r="A115" s="1" t="s">
        <v>4</v>
      </c>
    </row>
    <row r="116" spans="1:7" x14ac:dyDescent="0.15">
      <c r="A116" s="2" t="s">
        <v>5</v>
      </c>
    </row>
    <row r="117" spans="1:7" x14ac:dyDescent="0.15">
      <c r="A117" t="s">
        <v>6</v>
      </c>
    </row>
    <row r="119" spans="1:7" x14ac:dyDescent="0.15">
      <c r="A119" t="s">
        <v>7</v>
      </c>
      <c r="B119" t="s">
        <v>21</v>
      </c>
      <c r="C119" s="4" t="s">
        <v>57</v>
      </c>
      <c r="D119" s="10" t="s">
        <v>59</v>
      </c>
      <c r="E119" t="s">
        <v>47</v>
      </c>
      <c r="F119" t="s">
        <v>33</v>
      </c>
      <c r="G119" t="s">
        <v>54</v>
      </c>
    </row>
    <row r="120" spans="1:7" x14ac:dyDescent="0.15">
      <c r="B120">
        <v>2</v>
      </c>
      <c r="C120">
        <f>F18</f>
        <v>0.43082302212625118</v>
      </c>
      <c r="D120">
        <v>0.44900000000000001</v>
      </c>
      <c r="E120">
        <f>D120*C120</f>
        <v>0.1934395369346868</v>
      </c>
      <c r="F120">
        <f>0.3*B120</f>
        <v>0.6</v>
      </c>
      <c r="G120">
        <f>3000/F120</f>
        <v>5000</v>
      </c>
    </row>
    <row r="121" spans="1:7" x14ac:dyDescent="0.15">
      <c r="B121">
        <v>5</v>
      </c>
      <c r="C121">
        <f t="shared" ref="C121:C136" si="57">F19</f>
        <v>0.49800694745180829</v>
      </c>
      <c r="D121">
        <f>D120</f>
        <v>0.44900000000000001</v>
      </c>
      <c r="E121">
        <f t="shared" ref="E121:E136" si="58">D121*C121</f>
        <v>0.22360511940586192</v>
      </c>
      <c r="F121">
        <f t="shared" ref="F121:F136" si="59">0.3*B121</f>
        <v>1.5</v>
      </c>
      <c r="G121">
        <f t="shared" ref="G121:G136" si="60">3000/F121</f>
        <v>2000</v>
      </c>
    </row>
    <row r="122" spans="1:7" x14ac:dyDescent="0.15">
      <c r="B122">
        <v>10</v>
      </c>
      <c r="C122">
        <f t="shared" si="57"/>
        <v>0.57418879226994513</v>
      </c>
      <c r="D122">
        <f t="shared" ref="D122:D136" si="61">D121</f>
        <v>0.44900000000000001</v>
      </c>
      <c r="E122">
        <f t="shared" si="58"/>
        <v>0.25781076772920536</v>
      </c>
      <c r="F122">
        <f t="shared" si="59"/>
        <v>3</v>
      </c>
      <c r="G122">
        <f t="shared" si="60"/>
        <v>1000</v>
      </c>
    </row>
    <row r="123" spans="1:7" x14ac:dyDescent="0.15">
      <c r="B123">
        <v>15</v>
      </c>
      <c r="C123">
        <f t="shared" si="57"/>
        <v>0.63077940311150338</v>
      </c>
      <c r="D123">
        <f t="shared" si="61"/>
        <v>0.44900000000000001</v>
      </c>
      <c r="E123">
        <f t="shared" si="58"/>
        <v>0.28321995199706501</v>
      </c>
      <c r="F123">
        <f t="shared" si="59"/>
        <v>4.5</v>
      </c>
      <c r="G123">
        <f t="shared" si="60"/>
        <v>666.66666666666663</v>
      </c>
    </row>
    <row r="124" spans="1:7" x14ac:dyDescent="0.15">
      <c r="B124">
        <v>20</v>
      </c>
      <c r="C124">
        <f t="shared" si="57"/>
        <v>0.67603516043369616</v>
      </c>
      <c r="D124">
        <f t="shared" si="61"/>
        <v>0.44900000000000001</v>
      </c>
      <c r="E124">
        <f t="shared" si="58"/>
        <v>0.30353978703472956</v>
      </c>
      <c r="F124">
        <f t="shared" si="59"/>
        <v>6</v>
      </c>
      <c r="G124">
        <f t="shared" si="60"/>
        <v>500</v>
      </c>
    </row>
    <row r="125" spans="1:7" x14ac:dyDescent="0.15">
      <c r="B125">
        <v>30</v>
      </c>
      <c r="C125">
        <f t="shared" si="57"/>
        <v>0.74501491828377209</v>
      </c>
      <c r="D125">
        <f t="shared" si="61"/>
        <v>0.44900000000000001</v>
      </c>
      <c r="E125">
        <f t="shared" si="58"/>
        <v>0.33451169830941369</v>
      </c>
      <c r="F125">
        <f t="shared" si="59"/>
        <v>9</v>
      </c>
      <c r="G125">
        <f t="shared" si="60"/>
        <v>333.33333333333331</v>
      </c>
    </row>
    <row r="126" spans="1:7" x14ac:dyDescent="0.15">
      <c r="B126">
        <v>40</v>
      </c>
      <c r="C126">
        <f t="shared" si="57"/>
        <v>0.79523744562622023</v>
      </c>
      <c r="D126">
        <f t="shared" si="61"/>
        <v>0.44900000000000001</v>
      </c>
      <c r="E126">
        <f t="shared" si="58"/>
        <v>0.3570616130861729</v>
      </c>
      <c r="F126">
        <f t="shared" si="59"/>
        <v>12</v>
      </c>
      <c r="G126">
        <f t="shared" si="60"/>
        <v>250</v>
      </c>
    </row>
    <row r="127" spans="1:7" x14ac:dyDescent="0.15">
      <c r="B127">
        <v>50</v>
      </c>
      <c r="C127">
        <f t="shared" si="57"/>
        <v>0.83314235500363132</v>
      </c>
      <c r="D127">
        <f t="shared" si="61"/>
        <v>0.44900000000000001</v>
      </c>
      <c r="E127">
        <f t="shared" si="58"/>
        <v>0.37408091739663046</v>
      </c>
      <c r="F127">
        <f t="shared" si="59"/>
        <v>15</v>
      </c>
      <c r="G127">
        <f t="shared" si="60"/>
        <v>200</v>
      </c>
    </row>
    <row r="128" spans="1:7" x14ac:dyDescent="0.15">
      <c r="B128">
        <v>60</v>
      </c>
      <c r="C128">
        <f t="shared" si="57"/>
        <v>0.86243042201072906</v>
      </c>
      <c r="D128">
        <f t="shared" si="61"/>
        <v>0.44900000000000001</v>
      </c>
      <c r="E128">
        <f t="shared" si="58"/>
        <v>0.38723125948281734</v>
      </c>
      <c r="F128">
        <f t="shared" si="59"/>
        <v>18</v>
      </c>
      <c r="G128">
        <f t="shared" si="60"/>
        <v>166.66666666666666</v>
      </c>
    </row>
    <row r="129" spans="2:7" x14ac:dyDescent="0.15">
      <c r="B129">
        <v>70</v>
      </c>
      <c r="C129">
        <f t="shared" si="57"/>
        <v>0.88546058194572419</v>
      </c>
      <c r="D129">
        <f t="shared" si="61"/>
        <v>0.44900000000000001</v>
      </c>
      <c r="E129">
        <f t="shared" si="58"/>
        <v>0.39757180129363018</v>
      </c>
      <c r="F129">
        <f t="shared" si="59"/>
        <v>21</v>
      </c>
      <c r="G129">
        <f t="shared" si="60"/>
        <v>142.85714285714286</v>
      </c>
    </row>
    <row r="130" spans="2:7" x14ac:dyDescent="0.15">
      <c r="B130">
        <v>80</v>
      </c>
      <c r="C130">
        <f t="shared" si="57"/>
        <v>0.90382670329850934</v>
      </c>
      <c r="D130">
        <f t="shared" si="61"/>
        <v>0.44900000000000001</v>
      </c>
      <c r="E130">
        <f t="shared" si="58"/>
        <v>0.40581818978103068</v>
      </c>
      <c r="F130">
        <f t="shared" si="59"/>
        <v>24</v>
      </c>
      <c r="G130">
        <f t="shared" si="60"/>
        <v>125</v>
      </c>
    </row>
    <row r="131" spans="2:7" x14ac:dyDescent="0.15">
      <c r="B131">
        <v>90</v>
      </c>
      <c r="C131">
        <f t="shared" si="57"/>
        <v>0.91864739641552418</v>
      </c>
      <c r="D131">
        <f t="shared" si="61"/>
        <v>0.44900000000000001</v>
      </c>
      <c r="E131">
        <f t="shared" si="58"/>
        <v>0.41247268099057038</v>
      </c>
      <c r="F131">
        <f t="shared" si="59"/>
        <v>27</v>
      </c>
      <c r="G131">
        <f t="shared" si="60"/>
        <v>111.11111111111111</v>
      </c>
    </row>
    <row r="132" spans="2:7" x14ac:dyDescent="0.15">
      <c r="B132">
        <v>100</v>
      </c>
      <c r="C132">
        <f t="shared" si="57"/>
        <v>0.93072955819033099</v>
      </c>
      <c r="D132">
        <f t="shared" si="61"/>
        <v>0.44900000000000001</v>
      </c>
      <c r="E132">
        <f t="shared" si="58"/>
        <v>0.41789757162745861</v>
      </c>
      <c r="F132">
        <f t="shared" si="59"/>
        <v>30</v>
      </c>
      <c r="G132">
        <f t="shared" si="60"/>
        <v>100</v>
      </c>
    </row>
    <row r="133" spans="2:7" x14ac:dyDescent="0.15">
      <c r="B133">
        <v>200</v>
      </c>
      <c r="C133">
        <f t="shared" si="57"/>
        <v>0.98212250417972979</v>
      </c>
      <c r="D133">
        <f t="shared" si="61"/>
        <v>0.44900000000000001</v>
      </c>
      <c r="E133">
        <f t="shared" si="58"/>
        <v>0.44097300437669867</v>
      </c>
      <c r="F133">
        <f t="shared" si="59"/>
        <v>60</v>
      </c>
      <c r="G133">
        <f t="shared" si="60"/>
        <v>50</v>
      </c>
    </row>
    <row r="134" spans="2:7" x14ac:dyDescent="0.15">
      <c r="B134">
        <v>500</v>
      </c>
      <c r="C134">
        <f t="shared" si="57"/>
        <v>0.99890936305933731</v>
      </c>
      <c r="D134">
        <f t="shared" si="61"/>
        <v>0.44900000000000001</v>
      </c>
      <c r="E134">
        <f t="shared" si="58"/>
        <v>0.44851030401364245</v>
      </c>
      <c r="F134">
        <f t="shared" si="59"/>
        <v>150</v>
      </c>
      <c r="G134">
        <f t="shared" si="60"/>
        <v>20</v>
      </c>
    </row>
    <row r="135" spans="2:7" x14ac:dyDescent="0.15">
      <c r="B135">
        <v>1000</v>
      </c>
      <c r="C135">
        <f t="shared" si="57"/>
        <v>0.99995515991382777</v>
      </c>
      <c r="D135">
        <f t="shared" si="61"/>
        <v>0.44900000000000001</v>
      </c>
      <c r="E135">
        <f t="shared" si="58"/>
        <v>0.44897986680130869</v>
      </c>
      <c r="F135">
        <f t="shared" si="59"/>
        <v>300</v>
      </c>
      <c r="G135">
        <f t="shared" si="60"/>
        <v>10</v>
      </c>
    </row>
    <row r="136" spans="2:7" x14ac:dyDescent="0.15">
      <c r="B136">
        <v>2000</v>
      </c>
      <c r="C136">
        <f t="shared" si="57"/>
        <v>0.99999952216004984</v>
      </c>
      <c r="D136">
        <f t="shared" si="61"/>
        <v>0.44900000000000001</v>
      </c>
      <c r="E136">
        <f t="shared" si="58"/>
        <v>0.44899978544986241</v>
      </c>
      <c r="F136">
        <f t="shared" si="59"/>
        <v>600</v>
      </c>
      <c r="G136">
        <f t="shared" si="60"/>
        <v>5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2017-11-13T07:27:01Z</dcterms:modified>
</cp:coreProperties>
</file>